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480" windowHeight="9135" tabRatio="621" activeTab="0"/>
  </bookViews>
  <sheets>
    <sheet name="Orçamento" sheetId="1" r:id="rId1"/>
    <sheet name="Cronograma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'Orçamento'!$A$13:$J$330</definedName>
    <definedName name="_xlfn.IFERROR" hidden="1">#NAME?</definedName>
    <definedName name="_xlfn_IFERROR">NA()</definedName>
    <definedName name="_xlnm_Print_Area_1">'Orçamento'!$A$1:$I$319</definedName>
    <definedName name="_xlnm_Print_Area_2">#REF!</definedName>
    <definedName name="_xlnm_Print_Area_3">'Resumo'!$A$1:$E$62</definedName>
    <definedName name="_xlnm_Print_Area_4">'Cronograma'!$A$1:$L$59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'Cronograma'!$A$1:$L$66</definedName>
    <definedName name="_xlnm.Print_Area" localSheetId="0">'Orçamento'!$A$1:$I$329</definedName>
    <definedName name="_xlnm.Print_Area" localSheetId="2">'Resumo'!$A$1:$E$62</definedName>
    <definedName name="Excel_BuiltIn__FilterDatabase" localSheetId="0">'Orçamento'!#REF!</definedName>
    <definedName name="Excel_BuiltIn_Print_Area" localSheetId="0">'Orçamento'!$A$1:$I$322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'Orçamento'!$A$13:$I$322</definedName>
    <definedName name="Z_29968698_A86A_456F_9240_BB3FE00129DB__wvu_FilterData" localSheetId="0">'Orçamento'!$A$13:$J$322</definedName>
    <definedName name="Z_30999B9E_2E65_4663_976F_9A54CE05102E__wvu_FilterData" localSheetId="0">'Orçamento'!$A$13:$J$322</definedName>
    <definedName name="Z_30999B9E_2E65_4663_976F_9A54CE05102E__wvu_PrintArea" localSheetId="1">'Cronograma'!$A$1:$L$65</definedName>
    <definedName name="Z_30999B9E_2E65_4663_976F_9A54CE05102E__wvu_PrintArea" localSheetId="0">'Orçamento'!$A$1:$I$330</definedName>
    <definedName name="Z_30999B9E_2E65_4663_976F_9A54CE05102E__wvu_PrintArea" localSheetId="2">'Resumo'!$A$1:$E$62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'Orçamento'!$A$13:$I$319</definedName>
    <definedName name="Z_37FA8F07_9D7A_418D_BC30_0AE0C3739A19__wvu_PrintArea" localSheetId="1">'Cronograma'!$A$1:$L$65</definedName>
    <definedName name="Z_37FA8F07_9D7A_418D_BC30_0AE0C3739A19__wvu_PrintArea" localSheetId="2">'Resumo'!$A$1:$E$62</definedName>
    <definedName name="Z_37FA8F07_9D7A_418D_BC30_0AE0C3739A19__wvu_PrintTitles" localSheetId="2">'Resumo'!$1:$15</definedName>
    <definedName name="Z_3B8348FD_7A00_44FD_ACF5_E6A19592872E_.wvu.Cols" localSheetId="1" hidden="1">'Cronograma'!$L:$L</definedName>
    <definedName name="Z_3B8348FD_7A00_44FD_ACF5_E6A19592872E_.wvu.Cols" localSheetId="0" hidden="1">'Orçamento'!$C:$C</definedName>
    <definedName name="Z_3B8348FD_7A00_44FD_ACF5_E6A19592872E_.wvu.FilterData" localSheetId="0" hidden="1">'Orçamento'!$A$13:$I$322</definedName>
    <definedName name="Z_3B8348FD_7A00_44FD_ACF5_E6A19592872E_.wvu.PrintArea" localSheetId="1" hidden="1">'Cronograma'!$A$1:$L$66</definedName>
    <definedName name="Z_3B8348FD_7A00_44FD_ACF5_E6A19592872E_.wvu.PrintArea" localSheetId="0" hidden="1">'Orçamento'!$A$1:$I$330</definedName>
    <definedName name="Z_3B8348FD_7A00_44FD_ACF5_E6A19592872E_.wvu.PrintArea" localSheetId="2" hidden="1">'Resumo'!$A$1:$E$62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'Orçamento'!$A$13:$I$319</definedName>
    <definedName name="Z_50160325_FDD6_4995_897D_2F4F0C6430EC__wvu_PrintArea" localSheetId="1">'Cronograma'!$A$1:$L$65</definedName>
    <definedName name="Z_50160325_FDD6_4995_897D_2F4F0C6430EC__wvu_PrintArea" localSheetId="0">'Orçamento'!$A$1:$I$330</definedName>
    <definedName name="Z_50160325_FDD6_4995_897D_2F4F0C6430EC__wvu_PrintArea" localSheetId="2">'Resumo'!$A$1:$E$62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'Orçamento'!$A$13:$I$319</definedName>
    <definedName name="Z_65A89EDC_E2EF_4E49_9370_82AFDB881213__wvu_FilterData" localSheetId="0">'Orçamento'!$A$13:$I$319</definedName>
    <definedName name="Z_8EC65F00_94CE_4AAC_901F_0F1A78C19FA2__wvu_FilterData" localSheetId="0">'Orçamento'!$A$13:$I$319</definedName>
    <definedName name="Z_B535EED3_096A_4559_AE37_6359A35C71B4_.wvu.Cols" localSheetId="1" hidden="1">'Cronograma'!$L:$L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'Orçamento'!$A$13:$J$322</definedName>
    <definedName name="Z_B535EED3_096A_4559_AE37_6359A35C71B4_.wvu.PrintArea" localSheetId="1" hidden="1">'Cronograma'!$A$1:$L$66</definedName>
    <definedName name="Z_B535EED3_096A_4559_AE37_6359A35C71B4_.wvu.PrintArea" localSheetId="0" hidden="1">'Orçamento'!$A$1:$I$330</definedName>
    <definedName name="Z_B535EED3_096A_4559_AE37_6359A35C71B4_.wvu.PrintArea" localSheetId="2" hidden="1">'Resumo'!$A$1:$E$62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'Orçamento'!$A$13:$J$322</definedName>
    <definedName name="Z_CE6D2F78_279A_48FF_B90B_4CA40BF0D3DA__wvu_FilterData" localSheetId="0">'Orçamento'!$A$13:$J$322</definedName>
    <definedName name="Z_CE6D2F78_279A_48FF_B90B_4CA40BF0D3DA__wvu_PrintArea" localSheetId="1">'Cronograma'!$A$1:$L$65</definedName>
    <definedName name="Z_CE6D2F78_279A_48FF_B90B_4CA40BF0D3DA__wvu_PrintArea" localSheetId="0">'Orçamento'!$A$1:$I$330</definedName>
    <definedName name="Z_CE6D2F78_279A_48FF_B90B_4CA40BF0D3DA__wvu_PrintArea" localSheetId="2">'Resumo'!$A$1:$E$62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<sst xmlns="http://schemas.openxmlformats.org/spreadsheetml/2006/main" count="1371" uniqueCount="842">
  <si>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</si>
  <si>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</si>
  <si>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</si>
  <si>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</si>
  <si>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</si>
  <si>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</si>
  <si>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</si>
  <si>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</si>
  <si>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</si>
  <si>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</si>
  <si>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</si>
  <si>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</si>
  <si>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</si>
  <si>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%</t>
  </si>
  <si>
    <t>R$</t>
  </si>
  <si>
    <t>01.01</t>
  </si>
  <si>
    <t>01.01.01</t>
  </si>
  <si>
    <t>01.02</t>
  </si>
  <si>
    <t>SERVIÇOS TÉCNICOS</t>
  </si>
  <si>
    <t>01.02.01</t>
  </si>
  <si>
    <t>02.01</t>
  </si>
  <si>
    <t>02.01.01</t>
  </si>
  <si>
    <t>02.01.02</t>
  </si>
  <si>
    <t>03.01</t>
  </si>
  <si>
    <t>03.01.01</t>
  </si>
  <si>
    <t>03.01.02</t>
  </si>
  <si>
    <t>03.01.03</t>
  </si>
  <si>
    <t>03.01.04</t>
  </si>
  <si>
    <t>03.02</t>
  </si>
  <si>
    <t>11.02.027</t>
  </si>
  <si>
    <t>ALVENARIA E OUTROS ELEMENTOS DIVISÓRIOS</t>
  </si>
  <si>
    <t>04.01</t>
  </si>
  <si>
    <t xml:space="preserve">ALVENARIA </t>
  </si>
  <si>
    <t>04.01.01</t>
  </si>
  <si>
    <t>04.02</t>
  </si>
  <si>
    <t>05.01</t>
  </si>
  <si>
    <t>05.01.02</t>
  </si>
  <si>
    <t>06.01</t>
  </si>
  <si>
    <t>06.01.01</t>
  </si>
  <si>
    <t>06.01.02</t>
  </si>
  <si>
    <t>07.01</t>
  </si>
  <si>
    <t>07.01.01</t>
  </si>
  <si>
    <t>07.01.02</t>
  </si>
  <si>
    <t>07.02</t>
  </si>
  <si>
    <t>08.01</t>
  </si>
  <si>
    <t>un</t>
  </si>
  <si>
    <t>INSTALAÇÃO ELÉTRICA</t>
  </si>
  <si>
    <t>09.01</t>
  </si>
  <si>
    <t>09.01.01</t>
  </si>
  <si>
    <t>10.01</t>
  </si>
  <si>
    <t>10.01.01</t>
  </si>
  <si>
    <t>11.01</t>
  </si>
  <si>
    <t>11.01.01</t>
  </si>
  <si>
    <t>11.01.02</t>
  </si>
  <si>
    <t>REVESTIMENTO DE PAREDES INTERNAS</t>
  </si>
  <si>
    <t>12.01</t>
  </si>
  <si>
    <t>12.01.01</t>
  </si>
  <si>
    <t>12.01.02</t>
  </si>
  <si>
    <t>12.02</t>
  </si>
  <si>
    <t>PINTURAS</t>
  </si>
  <si>
    <t>13.01</t>
  </si>
  <si>
    <t>13.01.01</t>
  </si>
  <si>
    <t>13.02</t>
  </si>
  <si>
    <t>13.02.01</t>
  </si>
  <si>
    <t>PAREDE EXTERNA</t>
  </si>
  <si>
    <t>SERVIÇOS COMPLEMENTARES</t>
  </si>
  <si>
    <t>14.01</t>
  </si>
  <si>
    <t>LIMPEZA FINAL DE OBRA</t>
  </si>
  <si>
    <t xml:space="preserve">TOTAL GERAL 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</si>
  <si>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</si>
  <si>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</si>
  <si>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</si>
  <si>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</si>
  <si>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</si>
  <si>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</si>
  <si>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</si>
  <si>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</si>
  <si>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15.01</t>
  </si>
  <si>
    <t>12.02.01</t>
  </si>
  <si>
    <t>COBERTURAS</t>
  </si>
  <si>
    <t>01.21.010</t>
  </si>
  <si>
    <t>01.21.100</t>
  </si>
  <si>
    <t>02.02.140</t>
  </si>
  <si>
    <t>02.02.150</t>
  </si>
  <si>
    <t>03.01.200</t>
  </si>
  <si>
    <t>03.01.240</t>
  </si>
  <si>
    <t>05.08.140</t>
  </si>
  <si>
    <t>05.08.220</t>
  </si>
  <si>
    <t>05.10.026</t>
  </si>
  <si>
    <t>10.02</t>
  </si>
  <si>
    <t>14.02</t>
  </si>
  <si>
    <t>14.03</t>
  </si>
  <si>
    <t>14.04</t>
  </si>
  <si>
    <t>16.02</t>
  </si>
  <si>
    <t>16.03</t>
  </si>
  <si>
    <t>16.12.040</t>
  </si>
  <si>
    <t>Chapisco</t>
  </si>
  <si>
    <t>Reboco</t>
  </si>
  <si>
    <t>21.03.151</t>
  </si>
  <si>
    <t>24.03.100</t>
  </si>
  <si>
    <t>25.01.450</t>
  </si>
  <si>
    <t>26.03.070</t>
  </si>
  <si>
    <t>28.20.800</t>
  </si>
  <si>
    <t>30.01.120</t>
  </si>
  <si>
    <t>30.04.060</t>
  </si>
  <si>
    <t>30.06.080</t>
  </si>
  <si>
    <t>30.06.110</t>
  </si>
  <si>
    <t>30.08.060</t>
  </si>
  <si>
    <t>32.06.231</t>
  </si>
  <si>
    <t>39.11.110</t>
  </si>
  <si>
    <t>39.18.120</t>
  </si>
  <si>
    <t>41.07.420</t>
  </si>
  <si>
    <t>44.03.090</t>
  </si>
  <si>
    <t>44.03.300</t>
  </si>
  <si>
    <t>44.04.030</t>
  </si>
  <si>
    <t>62.20.330</t>
  </si>
  <si>
    <t>68.01.630</t>
  </si>
  <si>
    <t>97.02.190</t>
  </si>
  <si>
    <t>BDI</t>
  </si>
  <si>
    <t>05.09.007</t>
  </si>
  <si>
    <t>01.17.031</t>
  </si>
  <si>
    <t>01.17.051</t>
  </si>
  <si>
    <t>01.17.071</t>
  </si>
  <si>
    <t>01.17.111</t>
  </si>
  <si>
    <t>97.02.195</t>
  </si>
  <si>
    <t>INSTALAÇÕES DE CANTEIRO</t>
  </si>
  <si>
    <t>Descrição dos Serviços</t>
  </si>
  <si>
    <t>Preço Total</t>
  </si>
  <si>
    <t>PREÇO TOTAL (sem BDI)</t>
  </si>
  <si>
    <t>PREÇO TOTAL (com BDI)</t>
  </si>
  <si>
    <t xml:space="preserve">TOTAL  GERAL </t>
  </si>
  <si>
    <t>DEMOLIÇÃO E RETIRADA</t>
  </si>
  <si>
    <t>REVESTIMENTO DE PAREDE</t>
  </si>
  <si>
    <t>03.01.05</t>
  </si>
  <si>
    <t>30.06.064</t>
  </si>
  <si>
    <t>01.01.02</t>
  </si>
  <si>
    <t>30.01.061</t>
  </si>
  <si>
    <t>30.06.124</t>
  </si>
  <si>
    <t>41.13.102</t>
  </si>
  <si>
    <t>70.02.017</t>
  </si>
  <si>
    <t>ACESSIBILIDADE</t>
  </si>
  <si>
    <t>SERVIÇOS PRELIMINARES</t>
  </si>
  <si>
    <t>01.02.02</t>
  </si>
  <si>
    <t>01.02.03</t>
  </si>
  <si>
    <t>01.02.04</t>
  </si>
  <si>
    <t>01.02.05</t>
  </si>
  <si>
    <t>01.02.06</t>
  </si>
  <si>
    <t>01.03</t>
  </si>
  <si>
    <t>01.03.01</t>
  </si>
  <si>
    <t>ADMINISTRAÇÃO LOCAL</t>
  </si>
  <si>
    <t>01.03.02</t>
  </si>
  <si>
    <t>03.01.06</t>
  </si>
  <si>
    <t>03.01.07</t>
  </si>
  <si>
    <t>03.01.08</t>
  </si>
  <si>
    <t>05.01.01</t>
  </si>
  <si>
    <t>06.03.101</t>
  </si>
  <si>
    <t>01.03.04</t>
  </si>
  <si>
    <t>03.01.09</t>
  </si>
  <si>
    <t>03.01.10</t>
  </si>
  <si>
    <t>06.01.03</t>
  </si>
  <si>
    <t>TAMPOS E BANCADAS</t>
  </si>
  <si>
    <t>06.01.04</t>
  </si>
  <si>
    <t>03.01.11</t>
  </si>
  <si>
    <t>10.01.02</t>
  </si>
  <si>
    <t>10.01.03</t>
  </si>
  <si>
    <t>INSTALAÇÕES ESPECIAIS</t>
  </si>
  <si>
    <t>10.02.01</t>
  </si>
  <si>
    <t>10.02.02</t>
  </si>
  <si>
    <t>10.02.03</t>
  </si>
  <si>
    <t>10.02.04</t>
  </si>
  <si>
    <t>12.02.02</t>
  </si>
  <si>
    <t>TETO</t>
  </si>
  <si>
    <t>PAREDE INTERNA</t>
  </si>
  <si>
    <t>01.01.040</t>
  </si>
  <si>
    <t>01.06.005</t>
  </si>
  <si>
    <t>01.07.002</t>
  </si>
  <si>
    <t>01.10.001</t>
  </si>
  <si>
    <t>02.01.001</t>
  </si>
  <si>
    <t>02.01.010</t>
  </si>
  <si>
    <t>02.02.091</t>
  </si>
  <si>
    <t>02.02.101</t>
  </si>
  <si>
    <t>02.03.001</t>
  </si>
  <si>
    <t>02.04.002</t>
  </si>
  <si>
    <t>02.05.014</t>
  </si>
  <si>
    <t>02.05.028</t>
  </si>
  <si>
    <t>02.07.001</t>
  </si>
  <si>
    <t>02.07.002</t>
  </si>
  <si>
    <t>02.50.001</t>
  </si>
  <si>
    <t>03.03.026</t>
  </si>
  <si>
    <t>04.01.034</t>
  </si>
  <si>
    <t>04.01.059</t>
  </si>
  <si>
    <t>04.50.001</t>
  </si>
  <si>
    <t>05.01.005</t>
  </si>
  <si>
    <t>05.05.040</t>
  </si>
  <si>
    <t>05.05.050</t>
  </si>
  <si>
    <t>05.05.061</t>
  </si>
  <si>
    <t>05.05.062</t>
  </si>
  <si>
    <t>05.05.067</t>
  </si>
  <si>
    <t>05.05.086</t>
  </si>
  <si>
    <t>05.05.096</t>
  </si>
  <si>
    <t>05.05.101</t>
  </si>
  <si>
    <t>05.60.001</t>
  </si>
  <si>
    <t>05.60.005</t>
  </si>
  <si>
    <t>05.80.042</t>
  </si>
  <si>
    <t>06.01.062</t>
  </si>
  <si>
    <t>06.01.064</t>
  </si>
  <si>
    <t>06.01.065</t>
  </si>
  <si>
    <t>06.02.016</t>
  </si>
  <si>
    <t>06.02.064</t>
  </si>
  <si>
    <t>06.03.001</t>
  </si>
  <si>
    <t>06.03.024</t>
  </si>
  <si>
    <t>06.03.100</t>
  </si>
  <si>
    <t>06.03.102</t>
  </si>
  <si>
    <t>06.60.001</t>
  </si>
  <si>
    <t>07.02.016</t>
  </si>
  <si>
    <t>07.03.135</t>
  </si>
  <si>
    <t>07.04.037</t>
  </si>
  <si>
    <t>07.04.101</t>
  </si>
  <si>
    <t>07.60.060</t>
  </si>
  <si>
    <t>08.03.016</t>
  </si>
  <si>
    <t>08.03.017</t>
  </si>
  <si>
    <t>08.03.018</t>
  </si>
  <si>
    <t>08.03.099</t>
  </si>
  <si>
    <t>08.04.004</t>
  </si>
  <si>
    <t>08.04.032</t>
  </si>
  <si>
    <t>08.08.073</t>
  </si>
  <si>
    <t>08.09.015</t>
  </si>
  <si>
    <t>08.09.016</t>
  </si>
  <si>
    <t>08.09.017</t>
  </si>
  <si>
    <t>08.09.018</t>
  </si>
  <si>
    <t>08.09.099</t>
  </si>
  <si>
    <t>08.10.045</t>
  </si>
  <si>
    <t>08.10.057</t>
  </si>
  <si>
    <t>08.11.053</t>
  </si>
  <si>
    <t>08.11.054</t>
  </si>
  <si>
    <t>08.12.016</t>
  </si>
  <si>
    <t>08.12.099</t>
  </si>
  <si>
    <t>08.14.062</t>
  </si>
  <si>
    <t>08.15.013</t>
  </si>
  <si>
    <t>08.15.016</t>
  </si>
  <si>
    <t>08.15.017</t>
  </si>
  <si>
    <t>08.16.010</t>
  </si>
  <si>
    <t>08.16.045</t>
  </si>
  <si>
    <t>08.17.058</t>
  </si>
  <si>
    <t>08.17.079</t>
  </si>
  <si>
    <t>08.17.081</t>
  </si>
  <si>
    <t>08.60.011</t>
  </si>
  <si>
    <t>08.84.055</t>
  </si>
  <si>
    <t>09.02.042</t>
  </si>
  <si>
    <t>09.02.043</t>
  </si>
  <si>
    <t>09.02.086</t>
  </si>
  <si>
    <t>09.02.088</t>
  </si>
  <si>
    <t>09.02.091</t>
  </si>
  <si>
    <t>09.02.099</t>
  </si>
  <si>
    <t>09.02.102</t>
  </si>
  <si>
    <t>09.03.017</t>
  </si>
  <si>
    <t>09.03.018</t>
  </si>
  <si>
    <t>09.03.019</t>
  </si>
  <si>
    <t>09.03.020</t>
  </si>
  <si>
    <t>09.03.022</t>
  </si>
  <si>
    <t>09.03.046</t>
  </si>
  <si>
    <t>09.03.047</t>
  </si>
  <si>
    <t>09.03.048</t>
  </si>
  <si>
    <t>09.03.049</t>
  </si>
  <si>
    <t>09.03.050</t>
  </si>
  <si>
    <t>09.04.042</t>
  </si>
  <si>
    <t>09.04.085</t>
  </si>
  <si>
    <t>09.04.090</t>
  </si>
  <si>
    <t>09.04.099</t>
  </si>
  <si>
    <t>09.05.002</t>
  </si>
  <si>
    <t>09.05.054</t>
  </si>
  <si>
    <t>09.05.081</t>
  </si>
  <si>
    <t>09.05.087</t>
  </si>
  <si>
    <t>09.05.092</t>
  </si>
  <si>
    <t>09.06.007</t>
  </si>
  <si>
    <t>09.06.047</t>
  </si>
  <si>
    <t>09.07.024</t>
  </si>
  <si>
    <t>09.08.052</t>
  </si>
  <si>
    <t>09.08.054</t>
  </si>
  <si>
    <t>09.08.058</t>
  </si>
  <si>
    <t>09.08.067</t>
  </si>
  <si>
    <t>09.08.079</t>
  </si>
  <si>
    <t>09.08.085</t>
  </si>
  <si>
    <t>09.08.089</t>
  </si>
  <si>
    <t>09.09.037</t>
  </si>
  <si>
    <t>09.09.044</t>
  </si>
  <si>
    <t>09.09.060</t>
  </si>
  <si>
    <t>09.09.083</t>
  </si>
  <si>
    <t>09.10.003</t>
  </si>
  <si>
    <t>09.11.026</t>
  </si>
  <si>
    <t>09.11.035</t>
  </si>
  <si>
    <t>09.50.029</t>
  </si>
  <si>
    <t>09.82.010</t>
  </si>
  <si>
    <t>09.84.020</t>
  </si>
  <si>
    <t>09.85.062</t>
  </si>
  <si>
    <t>09.85.063</t>
  </si>
  <si>
    <t>09.85.064</t>
  </si>
  <si>
    <t>10.01.049</t>
  </si>
  <si>
    <t>12.02.002</t>
  </si>
  <si>
    <t>12.02.003</t>
  </si>
  <si>
    <t>12.02.005</t>
  </si>
  <si>
    <t>12.02.007</t>
  </si>
  <si>
    <t>12.02.036</t>
  </si>
  <si>
    <t>13.02.007</t>
  </si>
  <si>
    <t>13.02.009</t>
  </si>
  <si>
    <t>13.02.023</t>
  </si>
  <si>
    <t>13.02.053</t>
  </si>
  <si>
    <t>13.02.069</t>
  </si>
  <si>
    <t>13.05.022</t>
  </si>
  <si>
    <t>13.06.082</t>
  </si>
  <si>
    <t>13.80.013</t>
  </si>
  <si>
    <t>14.02.001</t>
  </si>
  <si>
    <t>15.01.004</t>
  </si>
  <si>
    <t>15.02.019</t>
  </si>
  <si>
    <t>15.02.026</t>
  </si>
  <si>
    <t>15.03.011</t>
  </si>
  <si>
    <t>15.03.060</t>
  </si>
  <si>
    <t>15.03.061</t>
  </si>
  <si>
    <t>15.03.062</t>
  </si>
  <si>
    <t>15.04.006</t>
  </si>
  <si>
    <t>15.04.080</t>
  </si>
  <si>
    <t>15.04.082</t>
  </si>
  <si>
    <t>15.80.047</t>
  </si>
  <si>
    <t>16.01.029</t>
  </si>
  <si>
    <t>16.01.064</t>
  </si>
  <si>
    <t>16.03.002</t>
  </si>
  <si>
    <t>16.03.203</t>
  </si>
  <si>
    <t>16.03.209</t>
  </si>
  <si>
    <t>16.03.402</t>
  </si>
  <si>
    <t>16.04.019</t>
  </si>
  <si>
    <t>16.05.031</t>
  </si>
  <si>
    <t>16.05.044</t>
  </si>
  <si>
    <t>16.05.054</t>
  </si>
  <si>
    <t>16.05.056</t>
  </si>
  <si>
    <t>16.06.022</t>
  </si>
  <si>
    <t>16.06.058</t>
  </si>
  <si>
    <t>16.06.065</t>
  </si>
  <si>
    <t>16.06.078</t>
  </si>
  <si>
    <t>16.06.101</t>
  </si>
  <si>
    <t>16.11.005</t>
  </si>
  <si>
    <t>16.18.073</t>
  </si>
  <si>
    <t>16.18.076</t>
  </si>
  <si>
    <t>16.18.077</t>
  </si>
  <si>
    <t>16.80.017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</si>
  <si>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</si>
  <si>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 xml:space="preserve">                                                                                                                                                                                                            </t>
  </si>
  <si>
    <t>RUA ALCIDES COTRIN, 177 - JD. SANTA RITA , ITAPEVI, SÃO PAULO</t>
  </si>
  <si>
    <t>Projeto Executivo De Estrutura Em Formato A1 (fundação)</t>
  </si>
  <si>
    <t>BLOCOS E BALDRAMES</t>
  </si>
  <si>
    <t>06.01.05</t>
  </si>
  <si>
    <t>06.01.06</t>
  </si>
  <si>
    <t>06.01.07</t>
  </si>
  <si>
    <t>06.01.08</t>
  </si>
  <si>
    <t>01.03.03</t>
  </si>
  <si>
    <t>REVESTIMENTO DE PAREDES EXTERNA</t>
  </si>
  <si>
    <t>08.01.01</t>
  </si>
  <si>
    <t>08.01.02</t>
  </si>
  <si>
    <t>08.01.03</t>
  </si>
  <si>
    <t>08.01.04</t>
  </si>
  <si>
    <t>08.01.05</t>
  </si>
  <si>
    <t>08.01.06</t>
  </si>
  <si>
    <t>08.01.07</t>
  </si>
  <si>
    <t>10.02.05</t>
  </si>
  <si>
    <t>10.02.06</t>
  </si>
  <si>
    <t>10.02.07</t>
  </si>
  <si>
    <t>10.02.08</t>
  </si>
  <si>
    <t xml:space="preserve">PISO  </t>
  </si>
  <si>
    <t>04.01.02</t>
  </si>
  <si>
    <t>12.03</t>
  </si>
  <si>
    <t>12.03.01</t>
  </si>
  <si>
    <t>JARDINAGEM</t>
  </si>
  <si>
    <t>13.03</t>
  </si>
  <si>
    <t>13.03.01</t>
  </si>
  <si>
    <t>Projeto Executivo De Instalações Hidráulicas Em Formato A1 (drenagem)</t>
  </si>
  <si>
    <t>Projeto Executivo De Estrutura Em Formato A1 ( estrutura metálica)</t>
  </si>
  <si>
    <t>Projeto Executivo De Instalações Elétricas Em Formato A1 (rede de dados)</t>
  </si>
  <si>
    <t>01.02.07</t>
  </si>
  <si>
    <t>01.02.08</t>
  </si>
  <si>
    <t>01.02.09</t>
  </si>
  <si>
    <t>01.02.10</t>
  </si>
  <si>
    <t>01.02.11</t>
  </si>
  <si>
    <t>01.02.12</t>
  </si>
  <si>
    <t>01.02.13</t>
  </si>
  <si>
    <t>01.02.14</t>
  </si>
  <si>
    <t>02.01.03</t>
  </si>
  <si>
    <t>02.01.04</t>
  </si>
  <si>
    <t>02.01.05</t>
  </si>
  <si>
    <t>02.01.06</t>
  </si>
  <si>
    <t>02.01.07</t>
  </si>
  <si>
    <t>02.01.08</t>
  </si>
  <si>
    <t>02.01.09</t>
  </si>
  <si>
    <t>01.03.05</t>
  </si>
  <si>
    <t>Projeto Executivo De Arquitetura Em Formato A1 (acessibilidade)</t>
  </si>
  <si>
    <t>REFORMA E AMPLIAÇÃO</t>
  </si>
  <si>
    <t>FUNDAÇÃO E ESTRUTRURA</t>
  </si>
  <si>
    <t>03.02.01</t>
  </si>
  <si>
    <t>03.02.02</t>
  </si>
  <si>
    <t>03.02.03</t>
  </si>
  <si>
    <t>03.02.04</t>
  </si>
  <si>
    <t>03.02.05</t>
  </si>
  <si>
    <t>03.02.06</t>
  </si>
  <si>
    <t>03.02.07</t>
  </si>
  <si>
    <t>ESTRUTURA PRÉ MOLDADA</t>
  </si>
  <si>
    <t>03.01.12</t>
  </si>
  <si>
    <t>03.01.13</t>
  </si>
  <si>
    <t>03.01.14</t>
  </si>
  <si>
    <t>03.01.15</t>
  </si>
  <si>
    <t>03.01.16</t>
  </si>
  <si>
    <t>02.01.10</t>
  </si>
  <si>
    <t>02.01.11</t>
  </si>
  <si>
    <t>03.02.08</t>
  </si>
  <si>
    <t>03.02.09</t>
  </si>
  <si>
    <t>04.01.03</t>
  </si>
  <si>
    <t>ELEMENTOS DE METÁLICOS / COMPONENTES ESPECIAIS</t>
  </si>
  <si>
    <t xml:space="preserve">ELEMENTOS DE MADEIRA </t>
  </si>
  <si>
    <t xml:space="preserve">PORTAS </t>
  </si>
  <si>
    <t>05.02</t>
  </si>
  <si>
    <t>05.02.01</t>
  </si>
  <si>
    <t>QUADROS</t>
  </si>
  <si>
    <t>OUTROS COMPONENTES PADRONIZADOS</t>
  </si>
  <si>
    <t>ESQUADRIAS</t>
  </si>
  <si>
    <t>PORTAS E PORTÕES</t>
  </si>
  <si>
    <t>04.02.01</t>
  </si>
  <si>
    <t>FIXAÇÃO</t>
  </si>
  <si>
    <t>07.02.01</t>
  </si>
  <si>
    <t>07.02.02</t>
  </si>
  <si>
    <t>07.02.03</t>
  </si>
  <si>
    <t>07.02.04</t>
  </si>
  <si>
    <t>07.03</t>
  </si>
  <si>
    <t>07.03.01</t>
  </si>
  <si>
    <t>07.03.02</t>
  </si>
  <si>
    <t>07.03.03</t>
  </si>
  <si>
    <t>07.03.04</t>
  </si>
  <si>
    <t>07.03.05</t>
  </si>
  <si>
    <t>08.01.08</t>
  </si>
  <si>
    <t>08.01.09</t>
  </si>
  <si>
    <t>08.01.10</t>
  </si>
  <si>
    <t>08.01.11</t>
  </si>
  <si>
    <t>08.01.12</t>
  </si>
  <si>
    <t>08.01.13</t>
  </si>
  <si>
    <t>07.02.05</t>
  </si>
  <si>
    <t>FORRO</t>
  </si>
  <si>
    <t>INSTALAÇÃO HIDRÁULICA</t>
  </si>
  <si>
    <t>SERVIÇOS EM REDE DE ÁGUA FRIA</t>
  </si>
  <si>
    <t>10.01.04</t>
  </si>
  <si>
    <t>10.01.05</t>
  </si>
  <si>
    <t>10.01.06</t>
  </si>
  <si>
    <t>10.01.07</t>
  </si>
  <si>
    <t>SERVIÇOS DE REDE DE ESGOTO</t>
  </si>
  <si>
    <t>10.03</t>
  </si>
  <si>
    <t>10.03.01</t>
  </si>
  <si>
    <t>10.03.02</t>
  </si>
  <si>
    <t>10.03.03</t>
  </si>
  <si>
    <t>10.03.04</t>
  </si>
  <si>
    <t>10.03.05</t>
  </si>
  <si>
    <t>10.03.06</t>
  </si>
  <si>
    <t>SERVIÇOS DE REDE DE ÁGUAS PLUVIAIS</t>
  </si>
  <si>
    <t>02.01.12</t>
  </si>
  <si>
    <t>CAIXA DE RETARDO</t>
  </si>
  <si>
    <t>10.04</t>
  </si>
  <si>
    <t>10.04.01</t>
  </si>
  <si>
    <t>10.04.02</t>
  </si>
  <si>
    <t>LOUÇAS</t>
  </si>
  <si>
    <t>10.05</t>
  </si>
  <si>
    <t>10.05.01</t>
  </si>
  <si>
    <t>10.05.02</t>
  </si>
  <si>
    <t>10.05.03</t>
  </si>
  <si>
    <t>APARELHOS E METAIS</t>
  </si>
  <si>
    <t>10.06</t>
  </si>
  <si>
    <t>10.06.01</t>
  </si>
  <si>
    <t>10.06.02</t>
  </si>
  <si>
    <t>10.06.03</t>
  </si>
  <si>
    <t>10.06.04</t>
  </si>
  <si>
    <t>10.06.05</t>
  </si>
  <si>
    <t>10.06.06</t>
  </si>
  <si>
    <t>10.07</t>
  </si>
  <si>
    <t>10.07.01</t>
  </si>
  <si>
    <t>10.07.02</t>
  </si>
  <si>
    <t>10.07.03</t>
  </si>
  <si>
    <t>10.07.04</t>
  </si>
  <si>
    <t>10.07.05</t>
  </si>
  <si>
    <t>10.07.06</t>
  </si>
  <si>
    <t>10.07.07</t>
  </si>
  <si>
    <t>10.07.08</t>
  </si>
  <si>
    <t>10.07.09</t>
  </si>
  <si>
    <t>02.01.13</t>
  </si>
  <si>
    <t>SERVIÇO DE INTERLIGAÇAO / LIGAÇAO / QUADRO GERAL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</si>
  <si>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</si>
  <si>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</si>
  <si>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</si>
  <si>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</si>
  <si>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</si>
  <si>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</si>
  <si>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</si>
  <si>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</si>
  <si>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</si>
  <si>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</si>
  <si>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</si>
  <si>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</si>
  <si>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</si>
  <si>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</si>
  <si>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</si>
  <si>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</si>
  <si>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</si>
  <si>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</si>
  <si>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</si>
  <si>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</si>
  <si>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</si>
  <si>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</si>
  <si>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</si>
  <si>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</si>
  <si>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</si>
  <si>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</si>
  <si>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</si>
  <si>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11.01.30</t>
  </si>
  <si>
    <t>11.01.31</t>
  </si>
  <si>
    <t>11.01.32</t>
  </si>
  <si>
    <t>11.01.33</t>
  </si>
  <si>
    <t>11.01.34</t>
  </si>
  <si>
    <t>11.01.35</t>
  </si>
  <si>
    <t>11.01.36</t>
  </si>
  <si>
    <t>11.01.37</t>
  </si>
  <si>
    <t>11.01.38</t>
  </si>
  <si>
    <t>11.01.39</t>
  </si>
  <si>
    <t>11.01.40</t>
  </si>
  <si>
    <t>11.01.41</t>
  </si>
  <si>
    <t>11.01.42</t>
  </si>
  <si>
    <t>11.01.43</t>
  </si>
  <si>
    <t>11.01.44</t>
  </si>
  <si>
    <t>11.01.45</t>
  </si>
  <si>
    <t>11.01.46</t>
  </si>
  <si>
    <t>11.01.47</t>
  </si>
  <si>
    <t>11.01.48</t>
  </si>
  <si>
    <t>11.01.49</t>
  </si>
  <si>
    <t>11.01.50</t>
  </si>
  <si>
    <t>11.01.51</t>
  </si>
  <si>
    <t>11.01.52</t>
  </si>
  <si>
    <t>11.01.53</t>
  </si>
  <si>
    <t>11.01.54</t>
  </si>
  <si>
    <t>12.01.03</t>
  </si>
  <si>
    <t>12.01.04</t>
  </si>
  <si>
    <t>12.02.03</t>
  </si>
  <si>
    <t>12.03.02</t>
  </si>
  <si>
    <t>12.03.03</t>
  </si>
  <si>
    <t>12.03.04</t>
  </si>
  <si>
    <t>12.03.05</t>
  </si>
  <si>
    <t>REVESTIMENTOS ESPECIAIS</t>
  </si>
  <si>
    <t>07.03.06</t>
  </si>
  <si>
    <t>07.01.03</t>
  </si>
  <si>
    <t>07.01.04</t>
  </si>
  <si>
    <t>07.03.07</t>
  </si>
  <si>
    <t>PISO</t>
  </si>
  <si>
    <t>REVESTIMENTO DE PISO INTERNO</t>
  </si>
  <si>
    <t>REVESTIMENTO DE PISO EXTERNO</t>
  </si>
  <si>
    <t>13.01.02</t>
  </si>
  <si>
    <t>13.02.02</t>
  </si>
  <si>
    <t>13.02.03</t>
  </si>
  <si>
    <t>13.02.04</t>
  </si>
  <si>
    <t>SOLEIRA</t>
  </si>
  <si>
    <t>COTAÇÃO</t>
  </si>
  <si>
    <t>Piso Fuget</t>
  </si>
  <si>
    <t>m2</t>
  </si>
  <si>
    <t>13.03.02</t>
  </si>
  <si>
    <t>13.04</t>
  </si>
  <si>
    <t>13.04.01</t>
  </si>
  <si>
    <t>14.01.01</t>
  </si>
  <si>
    <t>05.01.03</t>
  </si>
  <si>
    <t>14.02.01</t>
  </si>
  <si>
    <t>14.02.02</t>
  </si>
  <si>
    <t>Sinalização Horizontal Em Massa Termoplástica À Quente Por Extrusão, Espessura De 3,0 Mm, Para Legendas (estacionamento)</t>
  </si>
  <si>
    <t>14.03.01</t>
  </si>
  <si>
    <t>14.03.02</t>
  </si>
  <si>
    <t>Tinta Latex Standard (Pintura preta - atrás da pele de vidro)</t>
  </si>
  <si>
    <t>14.04.01</t>
  </si>
  <si>
    <t>14.04.02</t>
  </si>
  <si>
    <t>14.04.03</t>
  </si>
  <si>
    <t>14.04.04</t>
  </si>
  <si>
    <t>ELEMENTOS ESPECIAIS</t>
  </si>
  <si>
    <t>15.01.01</t>
  </si>
  <si>
    <t>15.01.02</t>
  </si>
  <si>
    <t>15.01.03</t>
  </si>
  <si>
    <t>15.01.04</t>
  </si>
  <si>
    <t>15.01.05</t>
  </si>
  <si>
    <t>15.01.06</t>
  </si>
  <si>
    <t>15.01.07</t>
  </si>
  <si>
    <t>16.01</t>
  </si>
  <si>
    <t>16.01.01</t>
  </si>
  <si>
    <t>16.01.02</t>
  </si>
  <si>
    <t>16.01.03</t>
  </si>
  <si>
    <t>16.01.04</t>
  </si>
  <si>
    <t>16.02.01</t>
  </si>
  <si>
    <t>16.03.01</t>
  </si>
  <si>
    <t>16.03.02</t>
  </si>
  <si>
    <t xml:space="preserve">COMUNICAÇÃO E SINALIZAÇÃO   </t>
  </si>
  <si>
    <t>15.01.08</t>
  </si>
  <si>
    <t>14.02.03</t>
  </si>
  <si>
    <t>Engenheiro Civil De Obra Pleno Com Encargos Complementares</t>
  </si>
  <si>
    <t>mes</t>
  </si>
  <si>
    <t>Encarregado Geral De Obras Com Encargos Complementares</t>
  </si>
  <si>
    <t>Topografo Com Encargos Complementares</t>
  </si>
  <si>
    <t>h</t>
  </si>
  <si>
    <t>Serviços Técnicos Especializados Para Acompanhamento De Execução De Fundações Profundas E Estruturas De Contenção</t>
  </si>
  <si>
    <t>Taxa De Mobilização E Desmobilização De Equipamentos Para Execução De Sondagem</t>
  </si>
  <si>
    <t>tx</t>
  </si>
  <si>
    <t>Sondagem Do Terreno A Trado</t>
  </si>
  <si>
    <t>m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</si>
  <si>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</si>
  <si>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</si>
  <si>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</si>
  <si>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2001 M2 À 5000 M2</t>
  </si>
  <si>
    <t>gl</t>
  </si>
  <si>
    <t>Serviços Técnicos Profissionais Para Obtenção Do Avcb Junto Ao Corpo De Bombeiros Para Edificações De 2001 À 5000 M2</t>
  </si>
  <si>
    <t xml:space="preserve">Fornecimento E Instalaçao De Placa De Identificaçao De Obra   Incluso Suporte Estrutura De Madeira. 
 </t>
  </si>
  <si>
    <t>Gabarito De Madeira Esquadrado E Nivelado Para Locação De Obra</t>
  </si>
  <si>
    <t>Tapume H=225Cm Apoiado No Terreno E Pintura Latex Face Externa Com Logotipo</t>
  </si>
  <si>
    <t>Locação De Container Tipo Sanitário Com 2 Vasos Sanitários, 2 Lavatórios, 2 Mictórios E 4 Pontos Para Chuveiro - Área Mínima De 13,80 M²</t>
  </si>
  <si>
    <t>unmes</t>
  </si>
  <si>
    <t>Locação De Container Tipo Depósito - Área Mínima De 13,80 M²</t>
  </si>
  <si>
    <t>Remoçao De Raizes (Destoca) Remanescente De Tronco De Arvore 60Cm&lt;Diam&lt;100Cm.</t>
  </si>
  <si>
    <t>Demolição De Concreto Simples (Manual)</t>
  </si>
  <si>
    <t>m3</t>
  </si>
  <si>
    <t>Demolição Mecanizada De Pavimento Ou Piso Em Concreto, Inclusive Fragmentação, Carregamento, Transporte Até 1 Quilômetro E Descarregamento</t>
  </si>
  <si>
    <t>Demolição Mecanizada De Concreto Armado, Inclusive Fragmentação, Carregamento, Transporte Até 1 Quilômetro E Descarregamento</t>
  </si>
  <si>
    <t>Demolição De Alvenarias Em Geral E Elementos Vazados,Incl Revestimentos</t>
  </si>
  <si>
    <t>Retirada De Aparelhos Sanitários Incluindo Acessórios</t>
  </si>
  <si>
    <t>Remoção De Poste De Concreto</t>
  </si>
  <si>
    <t>Retirada De Esquadrias Metálicas</t>
  </si>
  <si>
    <t>Retirada De Telhas Ond De Fibro-Cim/Plast Ou Alum/Plana Pre Fab</t>
  </si>
  <si>
    <t>Retirada De Folhas De Portas Ou Janelas</t>
  </si>
  <si>
    <t>Retirada De Batentes De Esquadrias De Madeira</t>
  </si>
  <si>
    <t>Carregamento Mecanizado De Entulho Fragmentado, Com Caminhão À Disposição Dentro Da Obra, Até O Raio De 1 Km</t>
  </si>
  <si>
    <t>Transporte De Entulho, Para Distâncias Superiores Ao 20° Km</t>
  </si>
  <si>
    <t>m3xkm</t>
  </si>
  <si>
    <t>Escavacao Manual - Profundidade Ate 1.80 M</t>
  </si>
  <si>
    <t>Apiloamento Para Simples Regularizacao</t>
  </si>
  <si>
    <t>Lastro De Pedra Britada - 5Cm</t>
  </si>
  <si>
    <t>Forma De Madeira Macica</t>
  </si>
  <si>
    <t>Aco Ca 50 (A Ou B) Fyk= 500 M Pa</t>
  </si>
  <si>
    <t>kg</t>
  </si>
  <si>
    <t>Concreto Dosado,Bombeado E Lancado Fck=25Mpa</t>
  </si>
  <si>
    <t>Imperm Resp Alv Embas Com Argam Cim-Areia 1:3 Contendo Hidrofugo</t>
  </si>
  <si>
    <t>Piso De Concreto Camurcado-Fundacao Direta Fck-25 Mpa</t>
  </si>
  <si>
    <t>Reaterro Interno Apiloado</t>
  </si>
  <si>
    <t>Transporte De Solo De 1ª E 2ª Categoria Por Caminhão Para Distâncias Superiores Ao 20° Km</t>
  </si>
  <si>
    <t>Taxa De Destinação De Resíduo Sólido Em Aterro, Tipo Solo/Terra</t>
  </si>
  <si>
    <t>Ti-01 Tampa De Inspecao - Aco</t>
  </si>
  <si>
    <t>Ralo Sifonado Conico Pvc Dn 100Mm C/Grelha Pvc Cromado</t>
  </si>
  <si>
    <t>Taxa De Mobilização De Equipamento - Estaca Escavada</t>
  </si>
  <si>
    <t>Estaca Escavada Mecanicamente Diam 30Cm</t>
  </si>
  <si>
    <t>Tela Q-138 E Espaçador Treliçado P/Piso De Concreto</t>
  </si>
  <si>
    <t>Concreto Dosado,Bombeado E Lancado Fck 25 Mpa</t>
  </si>
  <si>
    <t>Aneis Pre-Moldados Em Concreto Armado P/ Reservatorio D'Agua D=3,00M</t>
  </si>
  <si>
    <t>Impermeabilizacao C/ Emulsao Acrilica - 6 Demaos</t>
  </si>
  <si>
    <t>Alvenaria De Bloco De Concreto 19X19X39 Cm Classe C</t>
  </si>
  <si>
    <t>Verga/Cinta Em Bloco De Concreto Canaleta - 19 Cm</t>
  </si>
  <si>
    <t>Imperm Resp Alv Embas C/ Cim-Areia 1-3 Hidrofugo/Tinta Betuminosa</t>
  </si>
  <si>
    <t>Chapisco Rolado Para Superficies Lisas</t>
  </si>
  <si>
    <t>Pm-05 Porta De Madeira Sarrafeada P/ Pint. Bat. Madeira L=92Cm</t>
  </si>
  <si>
    <t>Revestimento Em Chapa De Aço Inoxidável Para Proteção De Portas, Altura De 40 Cm</t>
  </si>
  <si>
    <t>Esmalte Com Massa Niveladora Em Esquadrias De Madeira</t>
  </si>
  <si>
    <t>Lousa Quadriculada L=4.61M Mod. Lg-01</t>
  </si>
  <si>
    <t>Pr-03 Prateleira De Granilite - L=30Cm</t>
  </si>
  <si>
    <t>Bs-05 Bancada Para Cozinha - Granito Polido 20Mm</t>
  </si>
  <si>
    <t>Be-16 Bancada Laboratorio 2 Cubas 50X40X25Cm (L=180Cm)</t>
  </si>
  <si>
    <t>Be-15 Bancada Laboratorio Com Prateleira</t>
  </si>
  <si>
    <t>Be-05 Bancada Educação Infantil</t>
  </si>
  <si>
    <t>Cc-01 Cuba Inox (60X50X30Cm) Inclusive Válvula Americana-Granito</t>
  </si>
  <si>
    <t>Cc-06 Cuba Inox 460X300X170Mm - Misturador De Parede</t>
  </si>
  <si>
    <t>Cuba Simples Aco Inox(304) Chap.22 - 400X340X140Mm - Sem Pertences</t>
  </si>
  <si>
    <t>Ea-13 Janela De Aluminio - 1,80 X 1,50 M</t>
  </si>
  <si>
    <t>Ea-15 Janela De Aluminio - 1,80 X 0,60 M</t>
  </si>
  <si>
    <t>Ea-16 Janela De Aluminio (0,90X0,90M)</t>
  </si>
  <si>
    <t>Ba-13 Balcao Atendimento - Granito</t>
  </si>
  <si>
    <t>Pf-16 Porta Em Chapa De Ferro (L=92 Cm)</t>
  </si>
  <si>
    <t>Pt-29 Portao De Tela Para Quadra</t>
  </si>
  <si>
    <t>Pt-43 Portao De Correr Em Gradil Eletrof (360X230Cm)</t>
  </si>
  <si>
    <t>Fd-24 Fechamento De Divisa Com Gradil Eletrofundido / Broca (H=235Cm)</t>
  </si>
  <si>
    <t>Fq-01 Fechamento Para Quadra De Esportes - Fundo - Broca</t>
  </si>
  <si>
    <t>Porta De Correr De Alumínio, Com Duas Folhas Para Vidro, Incluso Vidro Liso Incolor, Fechadura E Puxador, Sem Alizar. Af_12/2019</t>
  </si>
  <si>
    <t>Equipamento Automatizador De Portas Deslizantes Para Folha Dupla</t>
  </si>
  <si>
    <t>Tp-12 Tela De Protecao Removivel</t>
  </si>
  <si>
    <t>Co-34 Corrimão Duplo Aço Galvanizado Com Pintura Esmalte.</t>
  </si>
  <si>
    <t>Co-35 Corrimão Duplo Com Montante Vertical Aço Galvanizado Com Pintura Esmalte</t>
  </si>
  <si>
    <t>Co-36 Corrimão Duplo Intermediário Aço Galvanizado Com Pintura Esmalte</t>
  </si>
  <si>
    <t>Instalação De Vidro Temperado, E = 10 Mm, Encaixado Em Perfil U. Af_01/2021_P</t>
  </si>
  <si>
    <t xml:space="preserve">Fornecimento E Montagem De Estrutura Metalica Com Aço Resistente A Corrosao (Astm A709/A588) 
 </t>
  </si>
  <si>
    <t>Esmalte Em Estrutura Metalica</t>
  </si>
  <si>
    <t>Rufo Liso De Aco Galv Natural E=0,65Mm Corte Ate 400Mm</t>
  </si>
  <si>
    <t>Concreto Dosado E Lançado Fck=20Mpa</t>
  </si>
  <si>
    <t>Telha Galvalume / Aco Galv Sanduiche  E=30Mm (Pur) / (Pir)  Trapez H=40Mm Nas Duas Faces  E= 0,50Mm Com Pint Faces Aparentes.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</si>
  <si>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</si>
  <si>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</si>
  <si>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</si>
  <si>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</si>
  <si>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</si>
  <si>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Telhas Em Policarbonato Alveolar 6Mm Com Estrutura Metálica Galvanizada Instalada</t>
  </si>
  <si>
    <t>Telhamento Em Chapa De Aço Pré-Pintada Com Epóxi E Poliéster, Perfil Ondulado Calandrado, Com Espessura De 0,80 Mm</t>
  </si>
  <si>
    <t>Forro De Gesso Acartonado Incl Estrutura</t>
  </si>
  <si>
    <t>Tubo Pvc Rígido Junta Soldável De 25 Incl Conexões</t>
  </si>
  <si>
    <t>Tubo Pvc Rígido Junta Soldável De 32 Incl Conexões</t>
  </si>
  <si>
    <t>Tubo Pvc Rígido Junta Soldável De 40 Incl Conexões</t>
  </si>
  <si>
    <t>Servicos Em Rede De Agua Fria</t>
  </si>
  <si>
    <t>mv</t>
  </si>
  <si>
    <t>Registro De Gaveta Bruto Dn 32Mm (1 1/4")</t>
  </si>
  <si>
    <t>Registro De Pressao C/ Canopla Cromada Dn 20Mm (3/4")</t>
  </si>
  <si>
    <t>Tj-03 Torneira De Jardim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</si>
  <si>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</si>
  <si>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</si>
  <si>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</si>
  <si>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</si>
  <si>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Servicos Em Rede De Esgoto</t>
  </si>
  <si>
    <t>Terminal De Ventilacao Em Pvc P/ Esgoto Dn 75Mm (3")</t>
  </si>
  <si>
    <t>Guindaste Hidráulico Autopropelido, Com Lança Telescópica 40 M, Capacidade Máxima 60 T, Potência 260 Kw - Chp Diurno. Af_03/2016</t>
  </si>
  <si>
    <t>chp</t>
  </si>
  <si>
    <t>Tubo De Pvc Reforçado "Sr" Junta Elástica Dn 100 Incl Conexões</t>
  </si>
  <si>
    <t>Tubo De Pvc Reforçado "Sr" Junta Elástica Dn 150 Incl Conexões</t>
  </si>
  <si>
    <t>Servicos Em Rede De Aguas Pluviais</t>
  </si>
  <si>
    <t>Ca-21 Canaleta De Aguas Pluviais Em Concreto (20Cm)</t>
  </si>
  <si>
    <t>Tc-07 Tampa Em Grelha De Ferro Galvanizado P/ Canaleta (25Cm)</t>
  </si>
  <si>
    <t>Poço De Retenção De Água Pluvial Ø 3,00M Com Fundo De Brita</t>
  </si>
  <si>
    <t>Tampa Pré-Moldada Ø 3,00M Para Poço De Retenção De A.P. Com Tampa De Inspeção Ø 0,60M</t>
  </si>
  <si>
    <t>Tanque De Louca Branca,Pequeno C/Coluna</t>
  </si>
  <si>
    <t>Lavatorio De Louca Branca Sem Coluna C/ Torneira De Fecham Automatico</t>
  </si>
  <si>
    <t>Bacia Sifonada De Louça Para Pessoas Com Mobilidade Reduzida - Capacidade De 6 Litros</t>
  </si>
  <si>
    <t>Bb-01 Bebedouro Coletivo</t>
  </si>
  <si>
    <t>Bb-02 Bebedouro Acessível Água Refrigerada Pressão Mínima 8Mca - Fornecido E Instalado</t>
  </si>
  <si>
    <t>Ft-02 Filtro Para Agua Potavel</t>
  </si>
  <si>
    <t>Lt-04 Lavatorio /Bebedouro Coletivo Com Torneira Antivandalismo</t>
  </si>
  <si>
    <t>Torneira Volante Tipo Alavanca</t>
  </si>
  <si>
    <t>Torneira De Parede Antivandalismo - 85Mm</t>
  </si>
  <si>
    <t>Conj Motor-Bomba (Centrifuga) 1.5 Hp (10000 L/H - 20 Mca)</t>
  </si>
  <si>
    <t>Grelha De Ferro Fundido Simples Com Requadro, 300 X 1000 Mm, Assentada Com Argamassa 1 : 3 Cimento: Areia - Fornecimento E Instalação. Af_08/2021</t>
  </si>
  <si>
    <t>Alçapão/Tampa Em Chapa De Ferro Com Porta Cadeado</t>
  </si>
  <si>
    <t>Coifa Em Aço Inoxidável Com Filtro E Exaustor Axial - Área Até 3,00 M²</t>
  </si>
  <si>
    <t>Barra De Apoio Lateral Para Lavatório, Para Pessoas Com Mobilidade Reduzida, Em Tubo De Aço Inoxidável De 1.1/4", Comprimento 25 A 30 Cm</t>
  </si>
  <si>
    <t>Barra De Apoio Reta, Para Pessoas Com Mobilidade Reduzida, Em Tubo De Aço Inoxidável De 1 1/4´ X 400 Mm</t>
  </si>
  <si>
    <t>Prateleira Em Granito Com Espessura De 2 Cm</t>
  </si>
  <si>
    <t>Cabide Cromado Para Banheiro</t>
  </si>
  <si>
    <t>Ep-01 Espelho</t>
  </si>
  <si>
    <t>Entrada De Energia Elétrica, Aérea, Trifásica, Com Caixa De Sobrepor, Cabo De 35 Mm2 E Disjuntor Din 50A (Não Incluso O Poste De Concreto). Af_07/2020_P</t>
  </si>
  <si>
    <t>Poste De Concreto Circular, 200 Kg, H = 10,00 M</t>
  </si>
  <si>
    <t>Dps - Dispositivo Protecao Contra Surtos (Telefonia)</t>
  </si>
  <si>
    <t>Dps - Dispositivo Protecao Contra Surtos (Energia)</t>
  </si>
  <si>
    <t xml:space="preserve">Conjunto Para Entrada De Telefone  Na Entrada De Energia  
 </t>
  </si>
  <si>
    <t>Disjuntor Bipolar Termomagnetico 2X10A A 2X50A</t>
  </si>
  <si>
    <t>Disjuntor Tripolar Termomagnetico 3X10A A 3X50A</t>
  </si>
  <si>
    <t>Disjuntor Tripolar Termomagnetico 3X125A A 3X225A</t>
  </si>
  <si>
    <t>Servicos De Entrada De Baixa Tensao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</si>
  <si>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</si>
  <si>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</si>
  <si>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</si>
  <si>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</si>
  <si>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35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</si>
  <si>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</si>
  <si>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</si>
  <si>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</si>
  <si>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</si>
  <si>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</si>
  <si>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Quadro Geral-Barramento De 100 A</t>
  </si>
  <si>
    <t>Terra Completo 1 Haste Ø 19Mm Com Caixa De Inspeção</t>
  </si>
  <si>
    <t>Disjuntor Unipolar Termomagnetico 1X10A 1X30A</t>
  </si>
  <si>
    <t>Servicos De Quadro Geral</t>
  </si>
  <si>
    <t>Quadro Distribuicao, Disj. Geral 100A P/ 28 A 42 Disjs.</t>
  </si>
  <si>
    <t>Quadro Comando Para Conjunto Motor Bomba Trifasico De 7,5 Hp</t>
  </si>
  <si>
    <t>Quadro Comando Para Bomba De Incendio Trifasico De 5 Hp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</si>
  <si>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</si>
  <si>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</si>
  <si>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</si>
  <si>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Cabo De 2,5Mm2 - 750V De Isolação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</si>
  <si>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</si>
  <si>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</si>
  <si>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</si>
  <si>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Tomada 2P+T Padrao Nbr 14136 Corrente 10A-250V-Eletr. Pvc Rígido</t>
  </si>
  <si>
    <t>Ponto Seco P/Instalacao De Som/Tv/Alarme/Logica - Eletroduto Pvc</t>
  </si>
  <si>
    <t>Tomada 2P+T Padrao Nbr 14136, Corrente 20A-250V-Eletr.Pvc Rigido</t>
  </si>
  <si>
    <t>Tomada De Rede Rj45 - Fornecimento E Instalação. Af_11/2019</t>
  </si>
  <si>
    <t>Cabo Para Rede U/Utp 23 Awg Com 4 Pares - Categoria 6A</t>
  </si>
  <si>
    <t>Tomada Para Telefone Rj11 - Fornecimento E Instalação. Af_11/2019</t>
  </si>
  <si>
    <t>Fio Telefônico Externo Tipo Fe-160</t>
  </si>
  <si>
    <t>Il-58 Iluminacao P/ Quadra De Esp. Cob. Lamp. Vapor Metalico (1X250W)</t>
  </si>
  <si>
    <t>Il-05 Arandela Blindada</t>
  </si>
  <si>
    <t>Il-60 Luminaria De Sobrepor C/Refletor E Aletas P/Lamp.Fluorescente (2X32W)</t>
  </si>
  <si>
    <t>Il-83 Iluminação Autonoma De Emergência - Led</t>
  </si>
  <si>
    <t>Centro De Luz Em Caixa Fm Eletroduto De Pvc</t>
  </si>
  <si>
    <t>Il-50 Luminaria Vapor Met 2X250W C/ Poste Concr Tub 11M (Qe)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</si>
  <si>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</si>
  <si>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</si>
  <si>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</si>
  <si>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</si>
  <si>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</si>
  <si>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</si>
  <si>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Instalação De Ventilador De Parede Vn-02</t>
  </si>
  <si>
    <t>Sistema De Alarme Pne Com Indicador Audiovisual, Sistema Sem Fio (Wireless), Para Pessoas Com Mobilidade Reduzida Ou Cadeirante</t>
  </si>
  <si>
    <t>cj</t>
  </si>
  <si>
    <t>Interruptor De 1 Tecla Simples Caixa 4"X2"-Eletr Pvc Rígido</t>
  </si>
  <si>
    <t>Luminária Blindada Tipo Arandela De 45º E 90º, Para Lâmpada Led</t>
  </si>
  <si>
    <t>Lâmpada Fluorescente Compacta Eletrônica "3U", Base E27 De 15 W - 110 Ou 220 V</t>
  </si>
  <si>
    <t>Eletrod Aco Galv Quente (Nbr 5624) 20 Mm (3/4") - Incl Conexoes</t>
  </si>
  <si>
    <t>Emboco</t>
  </si>
  <si>
    <t>Revestimento Com Azulejos  Retificados Lisos Branco Brilhante</t>
  </si>
  <si>
    <t>Caixilho Em Alumínio Para Pele De Vidro, Tipo Fachada</t>
  </si>
  <si>
    <t>Vidro Laminado Temperado Incolor De 8Mm</t>
  </si>
  <si>
    <t>Película De Controle Solar Refletiva Na Cor Prata, Para Aplicação Em Vidros</t>
  </si>
  <si>
    <t>Revestimento Em Placas De Alumínio Composto "Acm", Espessura De 4 Mm E Acabamento Em Pvdf</t>
  </si>
  <si>
    <t>Andaime - Fachada - Aluguel Mensal</t>
  </si>
  <si>
    <t>Porcelanato Esmaltado</t>
  </si>
  <si>
    <t>Rodape Porcelanato Esmaltado 7Cm</t>
  </si>
  <si>
    <t>Piso De Concreto Liso-Fundacao Direta Fck-25 Mpa</t>
  </si>
  <si>
    <t>Execução De Passeio (Calçada) Ou Piso De Concreto Com Concreto Moldado In Loco, Usinado, Acabamento Convencional, Espessura 8 Cm, Armado. Af_07/2016</t>
  </si>
  <si>
    <t>Piso De Borracha Esportivo, Espessura 15Mm, Assentado Com Argamassa. Af_09/2020</t>
  </si>
  <si>
    <t>Borracha Colada - Piso Tatil De Alerta</t>
  </si>
  <si>
    <t>Borracha Colada - Piso Tatil Direcional</t>
  </si>
  <si>
    <t>So-22 Soleira De Granito Em Nivel 1 Peça (L= 14 A 17Cm)</t>
  </si>
  <si>
    <t>Tinta Latex Standard Com Massa Niveladora</t>
  </si>
  <si>
    <t>Pintura  De Quadras Esp-Linhas Demarcatorias (600M2)</t>
  </si>
  <si>
    <t>Tinta Latex Para Piso</t>
  </si>
  <si>
    <t>Esmalte</t>
  </si>
  <si>
    <t>Tinta Latex Standard</t>
  </si>
  <si>
    <t>Pintura Em Lousa Incl. Preparo E Retoque De Massa</t>
  </si>
  <si>
    <t>Sinalização Com Pictograma Para Vaga De Estacionamento, Com Faixas Demarcatórias</t>
  </si>
  <si>
    <t>Placa De Identificação Em Alumínio Para Wc, Com Desenho Universal De Acessibilidade</t>
  </si>
  <si>
    <t>Si-04 Placa De Sinalização De Ambiente 700X200Mm (Porta)</t>
  </si>
  <si>
    <t>Si-07 Placa De Sinalização De Ambiente 500X60Mm (Parede Interna) / Braille</t>
  </si>
  <si>
    <t>Si-08 Placa De Sinalização De Corrimão 30X30Mm (Metálica/Braille)</t>
  </si>
  <si>
    <t>Placa De Sinalização Em Pvc Fotoluminescente (240X120Mm), Com Indicação De Rota De Evacuação E Saída De Emergência</t>
  </si>
  <si>
    <t>Sinalização Com Pictograma Autoadesivo Em Policarbonato Para Piso 80 Cm X 120 Cm - Área De Resgate</t>
  </si>
  <si>
    <t>Placa De Identificação Em Acrílico Com Texto Em Vinil</t>
  </si>
  <si>
    <t xml:space="preserve">Grama Esmeralda Em Placas 
 </t>
  </si>
  <si>
    <t>Árvore Ornamental Caroba-Branca H=2,00M</t>
  </si>
  <si>
    <t>Árvore Ornamental Aroeira-Salsa H=2,00M</t>
  </si>
  <si>
    <t>Palmeira Indaiá H=1,50 A 2,00M</t>
  </si>
  <si>
    <t>Mb-03 Mastro Para Bandeiras</t>
  </si>
  <si>
    <t>Isolamento Com Lona Preta</t>
  </si>
  <si>
    <t>Limpeza Da Obra</t>
  </si>
  <si>
    <t xml:space="preserve">TOTAL GERAL COM BDI </t>
  </si>
  <si>
    <t>1,XXXX</t>
  </si>
  <si>
    <t>SINAPI - (Mai/22) / CDHU - 186 / FDE - (Abr/22) /SIURB - (Jan/22)</t>
  </si>
  <si>
    <t>Sinapi-Mai/22</t>
  </si>
  <si>
    <t>CDHU- 186</t>
  </si>
  <si>
    <t>Siurb-Edif-Jan22</t>
  </si>
  <si>
    <t>FDE-Abr/22</t>
  </si>
  <si>
    <t>CRECHE DE TEMPO INTEGRAL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</si>
</sst>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00\-00\-00"/>
    <numFmt numFmtId="175" formatCode="&quot;Mês&quot;\ ##"/>
    <numFmt numFmtId="176" formatCode="#,##0.0000"/>
    <numFmt numFmtId="177" formatCode="_-* #,##0.0000_-;\-* #,##0.0000_-;_-* &quot;-&quot;??_-;_-@_-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00.00.00"/>
    <numFmt numFmtId="184" formatCode="#,##0.00\ &quot;m2&quot;"/>
    <numFmt numFmtId="185" formatCode="&quot;R$ &quot;* #,##0.00\ &quot;/&quot;\ &quot;m2&quot;"/>
    <numFmt numFmtId="186" formatCode="0.000"/>
    <numFmt numFmtId="187" formatCode="0.00_)"/>
    <numFmt numFmtId="188" formatCode="_-&quot;R$ &quot;* #,##0.00_-;&quot;-R$ &quot;* #,##0.00_-;_-&quot;R$ &quot;* \-??_-;_-@_-"/>
    <numFmt numFmtId="189" formatCode="&quot; R$ &quot;* #,##0.00\ &quot;/ m2&quot;"/>
    <numFmt numFmtId="190" formatCode="#,##0.000"/>
    <numFmt numFmtId="191" formatCode="_-* #,##0.0000_-;\-* #,##0.0000_-;_-* &quot;-&quot;????_-;_-@_-"/>
    <numFmt numFmtId="192" formatCode="[$-416]dddd\,\ d&quot; de &quot;mmmm&quot; de &quot;yyyy"/>
    <numFmt numFmtId="193" formatCode="#,##0.0"/>
    <numFmt numFmtId="194" formatCode="#,##0.00000"/>
    <numFmt numFmtId="195" formatCode="#,##0.000000"/>
    <numFmt numFmtId="196" formatCode="#,##0.0000000"/>
    <numFmt numFmtId="197" formatCode="0.00000"/>
    <numFmt numFmtId="198" formatCode="0.000000"/>
    <numFmt numFmtId="199" formatCode="0.000%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 style="hair"/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/>
      <top style="hair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>
      <alignment/>
      <protection/>
    </xf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20" fillId="0" borderId="0" applyFont="0" applyFill="0" applyBorder="0" applyAlignment="0" applyProtection="0"/>
    <xf numFmtId="166" fontId="0" fillId="0" borderId="0">
      <alignment/>
      <protection/>
    </xf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5" fontId="20" fillId="0" borderId="0" applyFont="0" applyFill="0" applyBorder="0" applyAlignment="0" applyProtection="0"/>
    <xf numFmtId="0" fontId="1" fillId="0" borderId="6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9" fontId="0" fillId="0" borderId="0">
      <alignment/>
      <protection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57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166" fontId="0" fillId="0" borderId="11" xfId="48" applyFont="1" applyFill="1" applyBorder="1" applyAlignment="1" applyProtection="1">
      <alignment horizontal="right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166" fontId="0" fillId="0" borderId="12" xfId="48" applyFont="1" applyFill="1" applyBorder="1" applyAlignment="1" applyProtection="1">
      <alignment horizontal="right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4" xfId="45" applyNumberFormat="1" applyFont="1" applyFill="1" applyBorder="1" applyAlignment="1" applyProtection="1">
      <alignment horizontal="center" vertical="center"/>
      <protection hidden="1"/>
    </xf>
    <xf numFmtId="49" fontId="67" fillId="34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11" fillId="0" borderId="0" xfId="45" applyFont="1" applyFill="1" applyBorder="1" applyAlignment="1" applyProtection="1">
      <alignment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66" fontId="0" fillId="0" borderId="16" xfId="48" applyFont="1" applyFill="1" applyBorder="1" applyAlignment="1" applyProtection="1">
      <alignment horizontal="right" vertical="center"/>
      <protection hidden="1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19" fillId="35" borderId="17" xfId="45" applyFont="1" applyFill="1" applyBorder="1" applyAlignment="1" applyProtection="1">
      <alignment horizontal="center" vertical="center"/>
      <protection locked="0"/>
    </xf>
    <xf numFmtId="168" fontId="5" fillId="35" borderId="18" xfId="45" applyNumberFormat="1" applyFont="1" applyFill="1" applyBorder="1" applyAlignment="1" applyProtection="1">
      <alignment vertical="center"/>
      <protection locked="0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ill="1" applyBorder="1" applyAlignment="1" applyProtection="1">
      <alignment horizontal="center" vertical="center"/>
      <protection hidden="1"/>
    </xf>
    <xf numFmtId="10" fontId="11" fillId="36" borderId="0" xfId="45" applyNumberFormat="1" applyFont="1" applyFill="1" applyBorder="1" applyAlignment="1" applyProtection="1">
      <alignment horizontal="left" vertical="center"/>
      <protection locked="0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0" fillId="37" borderId="16" xfId="45" applyNumberFormat="1" applyFont="1" applyFill="1" applyBorder="1" applyAlignment="1" applyProtection="1">
      <alignment horizontal="center" vertical="center"/>
      <protection hidden="1"/>
    </xf>
    <xf numFmtId="166" fontId="0" fillId="0" borderId="19" xfId="48" applyFont="1" applyFill="1" applyBorder="1" applyAlignment="1" applyProtection="1">
      <alignment horizontal="right" vertical="center"/>
      <protection hidden="1"/>
    </xf>
    <xf numFmtId="49" fontId="0" fillId="0" borderId="20" xfId="45" applyNumberFormat="1" applyFont="1" applyFill="1" applyBorder="1" applyAlignment="1" applyProtection="1">
      <alignment horizontal="center" vertical="center"/>
      <protection hidden="1"/>
    </xf>
    <xf numFmtId="49" fontId="0" fillId="0" borderId="21" xfId="45" applyNumberFormat="1" applyFont="1" applyFill="1" applyBorder="1" applyAlignment="1" applyProtection="1">
      <alignment horizontal="center" vertical="center"/>
      <protection hidden="1"/>
    </xf>
    <xf numFmtId="49" fontId="0" fillId="0" borderId="22" xfId="45" applyNumberFormat="1" applyFont="1" applyFill="1" applyBorder="1" applyAlignment="1" applyProtection="1">
      <alignment horizontal="center" vertical="center"/>
      <protection hidden="1"/>
    </xf>
    <xf numFmtId="49" fontId="0" fillId="0" borderId="23" xfId="45" applyNumberFormat="1" applyFont="1" applyFill="1" applyBorder="1" applyAlignment="1" applyProtection="1">
      <alignment horizontal="center" vertical="center"/>
      <protection hidden="1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24" xfId="45" applyFont="1" applyBorder="1" applyAlignment="1" applyProtection="1">
      <alignment vertical="center"/>
      <protection locked="0"/>
    </xf>
    <xf numFmtId="0" fontId="0" fillId="0" borderId="25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8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8" applyFont="1" applyFill="1" applyBorder="1" applyAlignment="1" applyProtection="1">
      <alignment vertical="center"/>
      <protection locked="0"/>
    </xf>
    <xf numFmtId="172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6" xfId="45" applyFont="1" applyBorder="1" applyAlignment="1" applyProtection="1">
      <alignment horizontal="left" vertical="center" wrapText="1"/>
      <protection hidden="1"/>
    </xf>
    <xf numFmtId="0" fontId="4" fillId="0" borderId="27" xfId="45" applyFont="1" applyBorder="1" applyAlignment="1" applyProtection="1">
      <alignment horizontal="left" vertical="center" wrapText="1"/>
      <protection hidden="1"/>
    </xf>
    <xf numFmtId="0" fontId="4" fillId="0" borderId="27" xfId="45" applyFont="1" applyBorder="1" applyAlignment="1" applyProtection="1">
      <alignment vertical="center" wrapText="1"/>
      <protection hidden="1"/>
    </xf>
    <xf numFmtId="0" fontId="4" fillId="0" borderId="28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9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29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29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24" xfId="48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1" fontId="9" fillId="0" borderId="29" xfId="45" applyNumberFormat="1" applyFont="1" applyFill="1" applyBorder="1" applyAlignment="1" applyProtection="1">
      <alignment horizontal="right" vertical="center" wrapText="1"/>
      <protection hidden="1"/>
    </xf>
    <xf numFmtId="0" fontId="3" fillId="0" borderId="30" xfId="45" applyFont="1" applyBorder="1" applyAlignment="1" applyProtection="1">
      <alignment horizontal="center" vertical="center" wrapText="1"/>
      <protection hidden="1"/>
    </xf>
    <xf numFmtId="0" fontId="3" fillId="0" borderId="25" xfId="45" applyFont="1" applyBorder="1" applyAlignment="1" applyProtection="1">
      <alignment vertical="center" wrapText="1"/>
      <protection hidden="1"/>
    </xf>
    <xf numFmtId="0" fontId="3" fillId="0" borderId="31" xfId="45" applyFont="1" applyBorder="1" applyAlignment="1" applyProtection="1">
      <alignment vertical="center" wrapText="1"/>
      <protection hidden="1"/>
    </xf>
    <xf numFmtId="0" fontId="67" fillId="34" borderId="32" xfId="45" applyFont="1" applyFill="1" applyBorder="1" applyAlignment="1" applyProtection="1">
      <alignment horizontal="center" vertical="center" wrapText="1"/>
      <protection hidden="1"/>
    </xf>
    <xf numFmtId="0" fontId="67" fillId="34" borderId="27" xfId="45" applyFont="1" applyFill="1" applyBorder="1" applyAlignment="1" applyProtection="1">
      <alignment horizontal="center" vertical="center" wrapText="1"/>
      <protection hidden="1"/>
    </xf>
    <xf numFmtId="166" fontId="67" fillId="34" borderId="32" xfId="48" applyFont="1" applyFill="1" applyBorder="1" applyAlignment="1" applyProtection="1">
      <alignment horizontal="center" vertical="center" wrapText="1"/>
      <protection hidden="1"/>
    </xf>
    <xf numFmtId="168" fontId="69" fillId="34" borderId="32" xfId="45" applyNumberFormat="1" applyFont="1" applyFill="1" applyBorder="1" applyAlignment="1" applyProtection="1">
      <alignment horizontal="center" vertical="center" wrapText="1"/>
      <protection hidden="1"/>
    </xf>
    <xf numFmtId="170" fontId="9" fillId="33" borderId="33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34" xfId="45" applyFont="1" applyFill="1" applyBorder="1" applyAlignment="1" applyProtection="1">
      <alignment horizontal="center" vertical="center" wrapText="1"/>
      <protection hidden="1"/>
    </xf>
    <xf numFmtId="166" fontId="10" fillId="33" borderId="34" xfId="48" applyFont="1" applyFill="1" applyBorder="1" applyAlignment="1" applyProtection="1">
      <alignment horizontal="center" vertical="center" wrapText="1"/>
      <protection hidden="1"/>
    </xf>
    <xf numFmtId="168" fontId="9" fillId="33" borderId="35" xfId="45" applyNumberFormat="1" applyFont="1" applyFill="1" applyBorder="1" applyAlignment="1" applyProtection="1">
      <alignment horizontal="center" vertical="center" wrapText="1"/>
      <protection hidden="1"/>
    </xf>
    <xf numFmtId="170" fontId="9" fillId="38" borderId="36" xfId="45" applyNumberFormat="1" applyFont="1" applyFill="1" applyBorder="1" applyAlignment="1" applyProtection="1">
      <alignment horizontal="center" vertical="center" wrapText="1"/>
      <protection hidden="1"/>
    </xf>
    <xf numFmtId="0" fontId="9" fillId="38" borderId="37" xfId="45" applyFont="1" applyFill="1" applyBorder="1" applyAlignment="1" applyProtection="1">
      <alignment horizontal="center" vertical="center" wrapText="1"/>
      <protection hidden="1"/>
    </xf>
    <xf numFmtId="166" fontId="10" fillId="38" borderId="12" xfId="48" applyFont="1" applyFill="1" applyBorder="1" applyAlignment="1" applyProtection="1">
      <alignment horizontal="center" vertical="center" wrapText="1"/>
      <protection hidden="1"/>
    </xf>
    <xf numFmtId="166" fontId="10" fillId="38" borderId="38" xfId="48" applyFont="1" applyFill="1" applyBorder="1" applyAlignment="1" applyProtection="1">
      <alignment horizontal="center" vertical="center" wrapText="1"/>
      <protection hidden="1"/>
    </xf>
    <xf numFmtId="10" fontId="9" fillId="38" borderId="39" xfId="76" applyNumberFormat="1" applyFont="1" applyFill="1" applyBorder="1" applyAlignment="1" applyProtection="1">
      <alignment horizontal="center" vertical="center" wrapText="1"/>
      <protection hidden="1"/>
    </xf>
    <xf numFmtId="170" fontId="9" fillId="33" borderId="40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41" xfId="45" applyFont="1" applyFill="1" applyBorder="1" applyAlignment="1" applyProtection="1">
      <alignment horizontal="center" vertical="center" wrapText="1"/>
      <protection hidden="1"/>
    </xf>
    <xf numFmtId="166" fontId="10" fillId="33" borderId="41" xfId="48" applyFont="1" applyFill="1" applyBorder="1" applyAlignment="1" applyProtection="1">
      <alignment horizontal="center" vertical="center" wrapText="1"/>
      <protection hidden="1"/>
    </xf>
    <xf numFmtId="166" fontId="10" fillId="33" borderId="42" xfId="48" applyFont="1" applyFill="1" applyBorder="1" applyAlignment="1" applyProtection="1">
      <alignment horizontal="center" vertical="center" wrapText="1"/>
      <protection hidden="1"/>
    </xf>
    <xf numFmtId="166" fontId="70" fillId="34" borderId="43" xfId="48" applyFont="1" applyFill="1" applyBorder="1" applyAlignment="1" applyProtection="1">
      <alignment horizontal="center" vertical="center" wrapText="1"/>
      <protection hidden="1"/>
    </xf>
    <xf numFmtId="9" fontId="69" fillId="34" borderId="43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4" fillId="0" borderId="44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44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3" fillId="0" borderId="45" xfId="45" applyFont="1" applyBorder="1" applyAlignment="1" applyProtection="1">
      <alignment vertical="center"/>
      <protection hidden="1"/>
    </xf>
    <xf numFmtId="0" fontId="3" fillId="0" borderId="25" xfId="45" applyFont="1" applyBorder="1" applyAlignment="1" applyProtection="1">
      <alignment vertical="center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3" fillId="0" borderId="44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7" fillId="34" borderId="46" xfId="56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7" fillId="34" borderId="47" xfId="56" applyFont="1" applyFill="1" applyBorder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49" fontId="3" fillId="0" borderId="45" xfId="56" applyNumberFormat="1" applyFont="1" applyBorder="1" applyAlignment="1" applyProtection="1">
      <alignment horizontal="center"/>
      <protection hidden="1"/>
    </xf>
    <xf numFmtId="0" fontId="9" fillId="0" borderId="25" xfId="56" applyFont="1" applyBorder="1" applyAlignment="1" applyProtection="1">
      <alignment horizontal="center"/>
      <protection hidden="1"/>
    </xf>
    <xf numFmtId="10" fontId="4" fillId="0" borderId="25" xfId="56" applyNumberFormat="1" applyFont="1" applyBorder="1" applyAlignment="1" applyProtection="1">
      <alignment horizontal="center"/>
      <protection hidden="1"/>
    </xf>
    <xf numFmtId="0" fontId="3" fillId="0" borderId="48" xfId="45" applyFont="1" applyBorder="1" applyAlignment="1" applyProtection="1">
      <alignment vertical="center" wrapText="1"/>
      <protection hidden="1"/>
    </xf>
    <xf numFmtId="0" fontId="3" fillId="0" borderId="49" xfId="45" applyFont="1" applyBorder="1" applyAlignment="1" applyProtection="1">
      <alignment vertical="center" wrapText="1"/>
      <protection hidden="1"/>
    </xf>
    <xf numFmtId="0" fontId="0" fillId="0" borderId="48" xfId="45" applyFont="1" applyBorder="1" applyAlignment="1" applyProtection="1">
      <alignment horizontal="center" vertical="center"/>
      <protection locked="0"/>
    </xf>
    <xf numFmtId="0" fontId="0" fillId="0" borderId="49" xfId="45" applyFont="1" applyBorder="1" applyAlignment="1" applyProtection="1">
      <alignment vertical="center"/>
      <protection locked="0"/>
    </xf>
    <xf numFmtId="0" fontId="0" fillId="0" borderId="49" xfId="45" applyFont="1" applyFill="1" applyBorder="1" applyAlignment="1" applyProtection="1">
      <alignment horizontal="center" vertical="center"/>
      <protection locked="0"/>
    </xf>
    <xf numFmtId="0" fontId="0" fillId="0" borderId="44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45" applyFont="1" applyBorder="1" applyAlignment="1" applyProtection="1">
      <alignment horizontal="center" vertical="center" wrapText="1"/>
      <protection locked="0"/>
    </xf>
    <xf numFmtId="4" fontId="0" fillId="0" borderId="11" xfId="72" applyNumberFormat="1" applyFont="1" applyFill="1" applyBorder="1" applyAlignment="1" applyProtection="1">
      <alignment horizontal="center" vertical="center"/>
      <protection locked="0"/>
    </xf>
    <xf numFmtId="4" fontId="0" fillId="0" borderId="19" xfId="72" applyNumberFormat="1" applyFont="1" applyFill="1" applyBorder="1" applyAlignment="1" applyProtection="1">
      <alignment horizontal="center" vertical="center"/>
      <protection locked="0"/>
    </xf>
    <xf numFmtId="10" fontId="0" fillId="0" borderId="0" xfId="76" applyNumberFormat="1" applyFont="1" applyFill="1" applyBorder="1" applyAlignment="1" applyProtection="1">
      <alignment horizontal="center" vertical="center"/>
      <protection locked="0"/>
    </xf>
    <xf numFmtId="10" fontId="0" fillId="0" borderId="0" xfId="76" applyNumberFormat="1" applyFont="1" applyFill="1" applyBorder="1" applyAlignment="1" applyProtection="1">
      <alignment vertical="center"/>
      <protection locked="0"/>
    </xf>
    <xf numFmtId="10" fontId="0" fillId="0" borderId="0" xfId="76" applyNumberFormat="1" applyFont="1" applyFill="1" applyBorder="1" applyAlignment="1" applyProtection="1">
      <alignment vertical="center" wrapText="1"/>
      <protection locked="0"/>
    </xf>
    <xf numFmtId="10" fontId="0" fillId="0" borderId="0" xfId="76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72" applyNumberFormat="1" applyFont="1" applyFill="1" applyBorder="1" applyAlignment="1" applyProtection="1">
      <alignment horizontal="center" vertical="center"/>
      <protection locked="0"/>
    </xf>
    <xf numFmtId="4" fontId="0" fillId="0" borderId="23" xfId="72" applyNumberFormat="1" applyFont="1" applyFill="1" applyBorder="1" applyAlignment="1" applyProtection="1">
      <alignment horizontal="center" vertical="center"/>
      <protection locked="0"/>
    </xf>
    <xf numFmtId="4" fontId="0" fillId="0" borderId="50" xfId="72" applyNumberFormat="1" applyFont="1" applyFill="1" applyBorder="1" applyAlignment="1" applyProtection="1">
      <alignment horizontal="center" vertical="center"/>
      <protection locked="0"/>
    </xf>
    <xf numFmtId="4" fontId="0" fillId="0" borderId="51" xfId="72" applyNumberFormat="1" applyFont="1" applyFill="1" applyBorder="1" applyAlignment="1" applyProtection="1">
      <alignment horizontal="center" vertical="center"/>
      <protection locked="0"/>
    </xf>
    <xf numFmtId="176" fontId="67" fillId="39" borderId="52" xfId="45" applyNumberFormat="1" applyFont="1" applyFill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9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8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0" fillId="33" borderId="0" xfId="45" applyFont="1" applyFill="1" applyBorder="1" applyAlignment="1" applyProtection="1">
      <alignment vertical="center"/>
      <protection hidden="1"/>
    </xf>
    <xf numFmtId="0" fontId="4" fillId="0" borderId="44" xfId="45" applyFont="1" applyBorder="1" applyAlignment="1" applyProtection="1">
      <alignment horizontal="left" vertical="center"/>
      <protection hidden="1"/>
    </xf>
    <xf numFmtId="0" fontId="4" fillId="0" borderId="24" xfId="45" applyFont="1" applyBorder="1" applyAlignment="1" applyProtection="1">
      <alignment horizontal="center" vertical="center" wrapText="1"/>
      <protection hidden="1"/>
    </xf>
    <xf numFmtId="178" fontId="4" fillId="0" borderId="0" xfId="48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24" xfId="48" applyFont="1" applyFill="1" applyBorder="1" applyAlignment="1" applyProtection="1">
      <alignment horizontal="center" vertical="center" wrapText="1"/>
      <protection hidden="1"/>
    </xf>
    <xf numFmtId="0" fontId="4" fillId="0" borderId="44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53" xfId="45" applyFont="1" applyBorder="1" applyAlignment="1" applyProtection="1">
      <alignment vertical="center"/>
      <protection hidden="1"/>
    </xf>
    <xf numFmtId="0" fontId="6" fillId="0" borderId="54" xfId="45" applyFont="1" applyFill="1" applyBorder="1" applyAlignment="1" applyProtection="1">
      <alignment vertical="center"/>
      <protection hidden="1"/>
    </xf>
    <xf numFmtId="0" fontId="9" fillId="0" borderId="54" xfId="45" applyFont="1" applyFill="1" applyBorder="1" applyAlignment="1" applyProtection="1">
      <alignment vertical="center"/>
      <protection hidden="1"/>
    </xf>
    <xf numFmtId="180" fontId="4" fillId="0" borderId="54" xfId="48" applyNumberFormat="1" applyFont="1" applyFill="1" applyBorder="1" applyAlignment="1" applyProtection="1">
      <alignment horizontal="center" vertical="center" wrapText="1"/>
      <protection hidden="1"/>
    </xf>
    <xf numFmtId="0" fontId="6" fillId="0" borderId="55" xfId="45" applyFont="1" applyFill="1" applyBorder="1" applyAlignment="1" applyProtection="1">
      <alignment vertical="center"/>
      <protection hidden="1"/>
    </xf>
    <xf numFmtId="10" fontId="0" fillId="33" borderId="0" xfId="45" applyNumberFormat="1" applyFont="1" applyFill="1" applyBorder="1" applyAlignment="1" applyProtection="1">
      <alignment vertical="center"/>
      <protection hidden="1"/>
    </xf>
    <xf numFmtId="0" fontId="0" fillId="0" borderId="4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45" applyFont="1" applyBorder="1" applyAlignment="1" applyProtection="1">
      <alignment horizontal="center" vertical="center" wrapText="1"/>
      <protection hidden="1"/>
    </xf>
    <xf numFmtId="0" fontId="0" fillId="36" borderId="29" xfId="45" applyFont="1" applyFill="1" applyBorder="1" applyAlignment="1" applyProtection="1">
      <alignment horizontal="left" vertical="center"/>
      <protection hidden="1"/>
    </xf>
    <xf numFmtId="0" fontId="67" fillId="34" borderId="32" xfId="45" applyFont="1" applyFill="1" applyBorder="1" applyAlignment="1" applyProtection="1">
      <alignment horizontal="left" vertical="center" wrapText="1"/>
      <protection hidden="1"/>
    </xf>
    <xf numFmtId="0" fontId="67" fillId="34" borderId="26" xfId="45" applyFont="1" applyFill="1" applyBorder="1" applyAlignment="1" applyProtection="1">
      <alignment horizontal="center" vertical="center" wrapText="1"/>
      <protection hidden="1"/>
    </xf>
    <xf numFmtId="4" fontId="67" fillId="39" borderId="32" xfId="45" applyNumberFormat="1" applyFont="1" applyFill="1" applyBorder="1" applyAlignment="1" applyProtection="1">
      <alignment horizontal="center" vertical="center" wrapText="1"/>
      <protection hidden="1"/>
    </xf>
    <xf numFmtId="4" fontId="67" fillId="34" borderId="26" xfId="45" applyNumberFormat="1" applyFont="1" applyFill="1" applyBorder="1" applyAlignment="1" applyProtection="1">
      <alignment horizontal="center" vertical="center" wrapText="1"/>
      <protection hidden="1"/>
    </xf>
    <xf numFmtId="166" fontId="67" fillId="34" borderId="26" xfId="48" applyFont="1" applyFill="1" applyBorder="1" applyAlignment="1" applyProtection="1">
      <alignment horizontal="center" vertical="center" wrapText="1"/>
      <protection hidden="1"/>
    </xf>
    <xf numFmtId="168" fontId="67" fillId="34" borderId="56" xfId="45" applyNumberFormat="1" applyFont="1" applyFill="1" applyBorder="1" applyAlignment="1" applyProtection="1">
      <alignment horizontal="center" vertical="center" wrapText="1"/>
      <protection hidden="1"/>
    </xf>
    <xf numFmtId="0" fontId="3" fillId="36" borderId="29" xfId="45" applyFont="1" applyFill="1" applyBorder="1" applyAlignment="1" applyProtection="1">
      <alignment horizontal="left" vertical="center"/>
      <protection hidden="1"/>
    </xf>
    <xf numFmtId="170" fontId="9" fillId="40" borderId="57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57" xfId="45" applyFont="1" applyFill="1" applyBorder="1" applyAlignment="1" applyProtection="1">
      <alignment horizontal="left" vertical="center" wrapText="1"/>
      <protection hidden="1"/>
    </xf>
    <xf numFmtId="166" fontId="9" fillId="41" borderId="57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1" borderId="57" xfId="48" applyFont="1" applyFill="1" applyBorder="1" applyAlignment="1" applyProtection="1">
      <alignment horizontal="centerContinuous" vertical="center" wrapText="1"/>
      <protection hidden="1"/>
    </xf>
    <xf numFmtId="10" fontId="9" fillId="41" borderId="58" xfId="76" applyNumberFormat="1" applyFont="1" applyFill="1" applyBorder="1" applyAlignment="1" applyProtection="1">
      <alignment horizontal="center" vertical="center" wrapText="1"/>
      <protection hidden="1"/>
    </xf>
    <xf numFmtId="10" fontId="18" fillId="36" borderId="29" xfId="45" applyNumberFormat="1" applyFont="1" applyFill="1" applyBorder="1" applyAlignment="1" applyProtection="1">
      <alignment horizontal="left" vertical="center"/>
      <protection hidden="1"/>
    </xf>
    <xf numFmtId="0" fontId="3" fillId="0" borderId="59" xfId="45" applyFont="1" applyFill="1" applyBorder="1" applyAlignment="1" applyProtection="1">
      <alignment horizontal="center" vertical="center" wrapText="1"/>
      <protection hidden="1"/>
    </xf>
    <xf numFmtId="166" fontId="3" fillId="33" borderId="59" xfId="48" applyFont="1" applyFill="1" applyBorder="1" applyAlignment="1" applyProtection="1">
      <alignment horizontal="left" vertical="center" wrapText="1"/>
      <protection hidden="1"/>
    </xf>
    <xf numFmtId="166" fontId="3" fillId="0" borderId="59" xfId="48" applyFont="1" applyFill="1" applyBorder="1" applyAlignment="1" applyProtection="1">
      <alignment horizontal="centerContinuous" vertical="center"/>
      <protection hidden="1"/>
    </xf>
    <xf numFmtId="10" fontId="3" fillId="0" borderId="60" xfId="76" applyNumberFormat="1" applyFont="1" applyFill="1" applyBorder="1" applyAlignment="1" applyProtection="1">
      <alignment horizontal="center" vertical="center" wrapText="1"/>
      <protection hidden="1"/>
    </xf>
    <xf numFmtId="10" fontId="11" fillId="36" borderId="29" xfId="45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72" applyNumberFormat="1" applyFont="1" applyFill="1" applyBorder="1" applyAlignment="1" applyProtection="1">
      <alignment horizontal="center" vertical="center"/>
      <protection hidden="1"/>
    </xf>
    <xf numFmtId="10" fontId="0" fillId="0" borderId="61" xfId="76" applyNumberFormat="1" applyFont="1" applyFill="1" applyBorder="1" applyAlignment="1" applyProtection="1">
      <alignment horizontal="center" vertical="center"/>
      <protection hidden="1"/>
    </xf>
    <xf numFmtId="10" fontId="0" fillId="0" borderId="62" xfId="76" applyNumberFormat="1" applyFont="1" applyFill="1" applyBorder="1" applyAlignment="1" applyProtection="1">
      <alignment horizontal="center" vertical="center"/>
      <protection hidden="1"/>
    </xf>
    <xf numFmtId="0" fontId="0" fillId="0" borderId="63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174" fontId="12" fillId="0" borderId="12" xfId="73" applyNumberFormat="1" applyFont="1" applyFill="1" applyBorder="1" applyAlignment="1" applyProtection="1">
      <alignment horizontal="center" vertical="center" wrapText="1"/>
      <protection hidden="1"/>
    </xf>
    <xf numFmtId="0" fontId="3" fillId="0" borderId="59" xfId="45" applyFont="1" applyBorder="1" applyAlignment="1" applyProtection="1">
      <alignment horizontal="left" vertical="center" wrapText="1"/>
      <protection hidden="1"/>
    </xf>
    <xf numFmtId="0" fontId="0" fillId="0" borderId="63" xfId="61" applyFont="1" applyBorder="1" applyAlignment="1" applyProtection="1">
      <alignment horizontal="center"/>
      <protection hidden="1"/>
    </xf>
    <xf numFmtId="0" fontId="3" fillId="0" borderId="64" xfId="45" applyFont="1" applyFill="1" applyBorder="1" applyAlignment="1" applyProtection="1">
      <alignment horizontal="center" vertical="center" wrapText="1"/>
      <protection hidden="1"/>
    </xf>
    <xf numFmtId="0" fontId="3" fillId="0" borderId="64" xfId="45" applyFont="1" applyBorder="1" applyAlignment="1" applyProtection="1">
      <alignment horizontal="left" vertical="center" wrapText="1"/>
      <protection hidden="1"/>
    </xf>
    <xf numFmtId="166" fontId="3" fillId="0" borderId="64" xfId="48" applyFont="1" applyFill="1" applyBorder="1" applyAlignment="1" applyProtection="1">
      <alignment horizontal="centerContinuous" vertical="center"/>
      <protection hidden="1"/>
    </xf>
    <xf numFmtId="10" fontId="3" fillId="0" borderId="65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6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61" applyFont="1" applyFill="1" applyBorder="1" applyAlignment="1" applyProtection="1">
      <alignment horizontal="center" vertical="center"/>
      <protection hidden="1"/>
    </xf>
    <xf numFmtId="4" fontId="0" fillId="0" borderId="12" xfId="72" applyNumberFormat="1" applyFont="1" applyFill="1" applyBorder="1" applyAlignment="1" applyProtection="1">
      <alignment horizontal="center" vertical="center"/>
      <protection hidden="1"/>
    </xf>
    <xf numFmtId="0" fontId="0" fillId="0" borderId="12" xfId="45" applyFont="1" applyFill="1" applyBorder="1" applyAlignment="1" applyProtection="1">
      <alignment horizontal="center" vertical="center" wrapText="1"/>
      <protection hidden="1"/>
    </xf>
    <xf numFmtId="10" fontId="0" fillId="0" borderId="66" xfId="76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67" xfId="45" applyFont="1" applyFill="1" applyBorder="1" applyAlignment="1" applyProtection="1">
      <alignment horizontal="center" vertical="center" wrapText="1"/>
      <protection hidden="1"/>
    </xf>
    <xf numFmtId="0" fontId="3" fillId="0" borderId="67" xfId="45" applyFont="1" applyBorder="1" applyAlignment="1" applyProtection="1">
      <alignment horizontal="left" vertical="center" wrapText="1"/>
      <protection hidden="1"/>
    </xf>
    <xf numFmtId="166" fontId="3" fillId="0" borderId="67" xfId="48" applyFont="1" applyFill="1" applyBorder="1" applyAlignment="1" applyProtection="1">
      <alignment horizontal="centerContinuous" vertical="center"/>
      <protection hidden="1"/>
    </xf>
    <xf numFmtId="10" fontId="3" fillId="0" borderId="67" xfId="76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45" applyFont="1" applyFill="1" applyBorder="1" applyAlignment="1" applyProtection="1">
      <alignment horizontal="center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166" fontId="0" fillId="0" borderId="12" xfId="48" applyFont="1" applyFill="1" applyBorder="1" applyAlignment="1" applyProtection="1">
      <alignment horizontal="right" vertical="center" wrapText="1"/>
      <protection hidden="1"/>
    </xf>
    <xf numFmtId="0" fontId="0" fillId="0" borderId="68" xfId="45" applyFont="1" applyFill="1" applyBorder="1" applyAlignment="1" applyProtection="1">
      <alignment horizontal="center" vertical="center"/>
      <protection hidden="1"/>
    </xf>
    <xf numFmtId="166" fontId="0" fillId="0" borderId="13" xfId="48" applyFont="1" applyFill="1" applyBorder="1" applyAlignment="1" applyProtection="1">
      <alignment horizontal="right" vertical="center" wrapText="1"/>
      <protection hidden="1"/>
    </xf>
    <xf numFmtId="10" fontId="0" fillId="0" borderId="69" xfId="76" applyNumberFormat="1" applyFont="1" applyFill="1" applyBorder="1" applyAlignment="1" applyProtection="1">
      <alignment horizontal="center" vertical="center"/>
      <protection hidden="1"/>
    </xf>
    <xf numFmtId="0" fontId="0" fillId="0" borderId="17" xfId="45" applyFont="1" applyFill="1" applyBorder="1" applyAlignment="1" applyProtection="1">
      <alignment horizontal="center" vertical="center" wrapText="1"/>
      <protection hidden="1"/>
    </xf>
    <xf numFmtId="0" fontId="0" fillId="0" borderId="70" xfId="45" applyFont="1" applyFill="1" applyBorder="1" applyAlignment="1" applyProtection="1">
      <alignment horizontal="center" vertical="center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71" xfId="0" applyNumberFormat="1" applyFill="1" applyBorder="1" applyAlignment="1" applyProtection="1">
      <alignment horizontal="center" vertical="center"/>
      <protection hidden="1"/>
    </xf>
    <xf numFmtId="4" fontId="0" fillId="0" borderId="16" xfId="72" applyNumberFormat="1" applyFont="1" applyFill="1" applyBorder="1" applyAlignment="1" applyProtection="1">
      <alignment horizontal="center" vertical="center"/>
      <protection hidden="1"/>
    </xf>
    <xf numFmtId="10" fontId="0" fillId="0" borderId="72" xfId="76" applyNumberFormat="1" applyFont="1" applyFill="1" applyBorder="1" applyAlignment="1" applyProtection="1">
      <alignment horizontal="center" vertical="center"/>
      <protection hidden="1"/>
    </xf>
    <xf numFmtId="0" fontId="3" fillId="0" borderId="73" xfId="45" applyFont="1" applyBorder="1" applyAlignment="1" applyProtection="1">
      <alignment horizontal="left" vertical="center" wrapText="1"/>
      <protection hidden="1"/>
    </xf>
    <xf numFmtId="0" fontId="0" fillId="0" borderId="16" xfId="45" applyFont="1" applyFill="1" applyBorder="1" applyAlignment="1" applyProtection="1">
      <alignment horizontal="center" vertical="center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166" fontId="0" fillId="0" borderId="16" xfId="48" applyFont="1" applyFill="1" applyBorder="1" applyAlignment="1" applyProtection="1">
      <alignment horizontal="right" vertical="center" wrapText="1"/>
      <protection hidden="1"/>
    </xf>
    <xf numFmtId="166" fontId="0" fillId="0" borderId="68" xfId="48" applyFont="1" applyFill="1" applyBorder="1" applyAlignment="1" applyProtection="1">
      <alignment horizontal="right" vertical="center" wrapText="1"/>
      <protection hidden="1"/>
    </xf>
    <xf numFmtId="10" fontId="0" fillId="0" borderId="74" xfId="76" applyNumberFormat="1" applyFont="1" applyFill="1" applyBorder="1" applyAlignment="1" applyProtection="1">
      <alignment horizontal="center" vertical="center"/>
      <protection hidden="1"/>
    </xf>
    <xf numFmtId="0" fontId="0" fillId="0" borderId="12" xfId="45" applyFont="1" applyFill="1" applyBorder="1" applyAlignment="1" applyProtection="1">
      <alignment horizontal="center" vertical="center"/>
      <protection hidden="1"/>
    </xf>
    <xf numFmtId="0" fontId="0" fillId="0" borderId="75" xfId="45" applyFont="1" applyFill="1" applyBorder="1" applyAlignment="1" applyProtection="1">
      <alignment horizontal="center" vertical="center"/>
      <protection hidden="1"/>
    </xf>
    <xf numFmtId="166" fontId="0" fillId="0" borderId="19" xfId="48" applyFont="1" applyFill="1" applyBorder="1" applyAlignment="1" applyProtection="1">
      <alignment horizontal="right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/>
      <protection hidden="1"/>
    </xf>
    <xf numFmtId="166" fontId="0" fillId="0" borderId="11" xfId="48" applyFont="1" applyFill="1" applyBorder="1" applyAlignment="1" applyProtection="1">
      <alignment horizontal="right" vertical="center" wrapText="1"/>
      <protection hidden="1"/>
    </xf>
    <xf numFmtId="166" fontId="0" fillId="0" borderId="21" xfId="0" applyNumberFormat="1" applyFont="1" applyFill="1" applyBorder="1" applyAlignment="1" applyProtection="1">
      <alignment horizontal="right" vertical="center"/>
      <protection hidden="1"/>
    </xf>
    <xf numFmtId="10" fontId="0" fillId="0" borderId="76" xfId="76" applyNumberFormat="1" applyFont="1" applyFill="1" applyBorder="1" applyAlignment="1" applyProtection="1">
      <alignment horizontal="center" vertical="center"/>
      <protection hidden="1"/>
    </xf>
    <xf numFmtId="166" fontId="0" fillId="0" borderId="70" xfId="48" applyFont="1" applyFill="1" applyBorder="1" applyAlignment="1" applyProtection="1">
      <alignment horizontal="right" vertical="center" wrapText="1"/>
      <protection hidden="1"/>
    </xf>
    <xf numFmtId="0" fontId="0" fillId="0" borderId="21" xfId="45" applyFont="1" applyFill="1" applyBorder="1" applyAlignment="1" applyProtection="1">
      <alignment horizontal="center" vertical="center"/>
      <protection hidden="1"/>
    </xf>
    <xf numFmtId="0" fontId="3" fillId="0" borderId="77" xfId="45" applyFont="1" applyFill="1" applyBorder="1" applyAlignment="1" applyProtection="1">
      <alignment horizontal="center" vertical="center" wrapText="1"/>
      <protection hidden="1"/>
    </xf>
    <xf numFmtId="166" fontId="3" fillId="0" borderId="78" xfId="48" applyFont="1" applyFill="1" applyBorder="1" applyAlignment="1" applyProtection="1">
      <alignment horizontal="centerContinuous" vertical="center"/>
      <protection hidden="1"/>
    </xf>
    <xf numFmtId="4" fontId="0" fillId="0" borderId="68" xfId="0" applyNumberFormat="1" applyFont="1" applyFill="1" applyBorder="1" applyAlignment="1" applyProtection="1">
      <alignment horizontal="center" vertical="center"/>
      <protection hidden="1"/>
    </xf>
    <xf numFmtId="49" fontId="0" fillId="0" borderId="79" xfId="0" applyNumberForma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4" fontId="0" fillId="0" borderId="22" xfId="0" applyNumberFormat="1" applyFont="1" applyFill="1" applyBorder="1" applyAlignment="1" applyProtection="1">
      <alignment horizontal="center" vertical="center"/>
      <protection hidden="1"/>
    </xf>
    <xf numFmtId="166" fontId="0" fillId="0" borderId="22" xfId="48" applyFont="1" applyFill="1" applyBorder="1" applyAlignment="1" applyProtection="1">
      <alignment horizontal="right" vertical="center" wrapText="1"/>
      <protection hidden="1"/>
    </xf>
    <xf numFmtId="10" fontId="0" fillId="0" borderId="80" xfId="76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left" vertical="center" wrapText="1"/>
      <protection hidden="1"/>
    </xf>
    <xf numFmtId="4" fontId="0" fillId="0" borderId="23" xfId="0" applyNumberFormat="1" applyFont="1" applyFill="1" applyBorder="1" applyAlignment="1" applyProtection="1">
      <alignment horizontal="center" vertical="center"/>
      <protection hidden="1"/>
    </xf>
    <xf numFmtId="166" fontId="0" fillId="0" borderId="23" xfId="48" applyFont="1" applyFill="1" applyBorder="1" applyAlignment="1" applyProtection="1">
      <alignment horizontal="right" vertical="center" wrapText="1"/>
      <protection hidden="1"/>
    </xf>
    <xf numFmtId="10" fontId="0" fillId="0" borderId="81" xfId="76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3" xfId="45" applyFont="1" applyFill="1" applyBorder="1" applyAlignment="1" applyProtection="1">
      <alignment horizontal="center" vertical="center"/>
      <protection hidden="1"/>
    </xf>
    <xf numFmtId="0" fontId="3" fillId="0" borderId="73" xfId="45" applyFont="1" applyFill="1" applyBorder="1" applyAlignment="1" applyProtection="1">
      <alignment horizontal="center" vertical="center" wrapText="1"/>
      <protection hidden="1"/>
    </xf>
    <xf numFmtId="166" fontId="3" fillId="0" borderId="73" xfId="48" applyFont="1" applyFill="1" applyBorder="1" applyAlignment="1" applyProtection="1">
      <alignment horizontal="centerContinuous" vertical="center"/>
      <protection hidden="1"/>
    </xf>
    <xf numFmtId="10" fontId="3" fillId="0" borderId="82" xfId="76" applyNumberFormat="1" applyFont="1" applyFill="1" applyBorder="1" applyAlignment="1" applyProtection="1">
      <alignment horizontal="center" vertical="center" wrapText="1"/>
      <protection hidden="1"/>
    </xf>
    <xf numFmtId="49" fontId="0" fillId="0" borderId="83" xfId="0" applyNumberFormat="1" applyFill="1" applyBorder="1" applyAlignment="1" applyProtection="1">
      <alignment horizontal="center" vertical="center"/>
      <protection hidden="1"/>
    </xf>
    <xf numFmtId="0" fontId="0" fillId="0" borderId="50" xfId="45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left" vertical="center" wrapText="1"/>
      <protection hidden="1"/>
    </xf>
    <xf numFmtId="4" fontId="0" fillId="0" borderId="50" xfId="0" applyNumberFormat="1" applyFont="1" applyFill="1" applyBorder="1" applyAlignment="1" applyProtection="1">
      <alignment horizontal="center" vertical="center"/>
      <protection hidden="1"/>
    </xf>
    <xf numFmtId="4" fontId="0" fillId="0" borderId="84" xfId="0" applyNumberFormat="1" applyFont="1" applyFill="1" applyBorder="1" applyAlignment="1" applyProtection="1">
      <alignment horizontal="center" vertical="center"/>
      <protection hidden="1"/>
    </xf>
    <xf numFmtId="166" fontId="0" fillId="0" borderId="50" xfId="48" applyFont="1" applyFill="1" applyBorder="1" applyAlignment="1" applyProtection="1">
      <alignment horizontal="right" vertical="center" wrapText="1"/>
      <protection hidden="1"/>
    </xf>
    <xf numFmtId="10" fontId="0" fillId="0" borderId="85" xfId="76" applyNumberFormat="1" applyFont="1" applyFill="1" applyBorder="1" applyAlignment="1" applyProtection="1">
      <alignment horizontal="center" vertical="center"/>
      <protection hidden="1"/>
    </xf>
    <xf numFmtId="49" fontId="0" fillId="0" borderId="86" xfId="0" applyNumberFormat="1" applyFill="1" applyBorder="1" applyAlignment="1" applyProtection="1">
      <alignment horizontal="center" vertical="center"/>
      <protection hidden="1"/>
    </xf>
    <xf numFmtId="0" fontId="0" fillId="0" borderId="51" xfId="45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left" vertical="center" wrapText="1"/>
      <protection hidden="1"/>
    </xf>
    <xf numFmtId="4" fontId="0" fillId="0" borderId="51" xfId="0" applyNumberFormat="1" applyFont="1" applyFill="1" applyBorder="1" applyAlignment="1" applyProtection="1">
      <alignment horizontal="center" vertical="center"/>
      <protection hidden="1"/>
    </xf>
    <xf numFmtId="4" fontId="0" fillId="0" borderId="87" xfId="0" applyNumberFormat="1" applyFont="1" applyFill="1" applyBorder="1" applyAlignment="1" applyProtection="1">
      <alignment horizontal="center" vertical="center"/>
      <protection hidden="1"/>
    </xf>
    <xf numFmtId="166" fontId="0" fillId="0" borderId="51" xfId="48" applyFont="1" applyFill="1" applyBorder="1" applyAlignment="1" applyProtection="1">
      <alignment horizontal="right" vertical="center" wrapText="1"/>
      <protection hidden="1"/>
    </xf>
    <xf numFmtId="10" fontId="0" fillId="0" borderId="88" xfId="76" applyNumberFormat="1" applyFont="1" applyFill="1" applyBorder="1" applyAlignment="1" applyProtection="1">
      <alignment horizontal="center" vertical="center"/>
      <protection hidden="1"/>
    </xf>
    <xf numFmtId="0" fontId="67" fillId="34" borderId="89" xfId="45" applyFont="1" applyFill="1" applyBorder="1" applyAlignment="1" applyProtection="1">
      <alignment horizontal="left" vertical="center"/>
      <protection hidden="1"/>
    </xf>
    <xf numFmtId="0" fontId="67" fillId="34" borderId="89" xfId="45" applyFont="1" applyFill="1" applyBorder="1" applyAlignment="1" applyProtection="1">
      <alignment horizontal="center" vertical="center"/>
      <protection hidden="1"/>
    </xf>
    <xf numFmtId="4" fontId="67" fillId="39" borderId="52" xfId="45" applyNumberFormat="1" applyFont="1" applyFill="1" applyBorder="1" applyAlignment="1" applyProtection="1">
      <alignment horizontal="center" vertical="center"/>
      <protection hidden="1"/>
    </xf>
    <xf numFmtId="9" fontId="68" fillId="34" borderId="90" xfId="45" applyNumberFormat="1" applyFont="1" applyFill="1" applyBorder="1" applyAlignment="1" applyProtection="1">
      <alignment horizontal="center" vertical="center" wrapText="1"/>
      <protection hidden="1"/>
    </xf>
    <xf numFmtId="0" fontId="67" fillId="34" borderId="91" xfId="45" applyFont="1" applyFill="1" applyBorder="1" applyAlignment="1" applyProtection="1">
      <alignment vertical="center"/>
      <protection hidden="1"/>
    </xf>
    <xf numFmtId="0" fontId="67" fillId="34" borderId="92" xfId="45" applyFont="1" applyFill="1" applyBorder="1" applyAlignment="1" applyProtection="1">
      <alignment vertical="center"/>
      <protection hidden="1"/>
    </xf>
    <xf numFmtId="0" fontId="13" fillId="0" borderId="0" xfId="45" applyFont="1" applyAlignment="1" applyProtection="1">
      <alignment horizontal="center" vertical="center"/>
      <protection hidden="1"/>
    </xf>
    <xf numFmtId="0" fontId="13" fillId="0" borderId="0" xfId="45" applyFont="1" applyFill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13" fillId="0" borderId="0" xfId="45" applyFont="1" applyAlignment="1" applyProtection="1">
      <alignment horizontal="right" vertical="center"/>
      <protection hidden="1"/>
    </xf>
    <xf numFmtId="0" fontId="0" fillId="0" borderId="0" xfId="45" applyFont="1" applyFill="1" applyBorder="1" applyAlignment="1" applyProtection="1">
      <alignment vertical="center"/>
      <protection hidden="1"/>
    </xf>
    <xf numFmtId="0" fontId="5" fillId="0" borderId="0" xfId="45" applyFont="1" applyFill="1" applyBorder="1" applyAlignment="1" applyProtection="1">
      <alignment vertical="center"/>
      <protection hidden="1"/>
    </xf>
    <xf numFmtId="0" fontId="10" fillId="0" borderId="0" xfId="45" applyFont="1" applyFill="1" applyBorder="1" applyAlignment="1" applyProtection="1">
      <alignment horizontal="center" vertical="center"/>
      <protection hidden="1"/>
    </xf>
    <xf numFmtId="10" fontId="0" fillId="0" borderId="0" xfId="76" applyNumberFormat="1" applyFont="1" applyFill="1" applyBorder="1" applyAlignment="1" applyProtection="1">
      <alignment horizontal="center" vertical="center"/>
      <protection hidden="1"/>
    </xf>
    <xf numFmtId="0" fontId="11" fillId="0" borderId="0" xfId="45" applyFont="1" applyFill="1" applyBorder="1" applyAlignment="1" applyProtection="1">
      <alignment vertical="center"/>
      <protection hidden="1"/>
    </xf>
    <xf numFmtId="2" fontId="11" fillId="0" borderId="0" xfId="45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76" applyNumberFormat="1" applyFont="1" applyFill="1" applyBorder="1" applyAlignment="1" applyProtection="1">
      <alignment vertical="center"/>
      <protection hidden="1"/>
    </xf>
    <xf numFmtId="10" fontId="0" fillId="0" borderId="0" xfId="76" applyNumberFormat="1" applyFont="1" applyFill="1" applyBorder="1" applyAlignment="1" applyProtection="1">
      <alignment vertical="center" wrapText="1"/>
      <protection hidden="1"/>
    </xf>
    <xf numFmtId="10" fontId="0" fillId="0" borderId="0" xfId="76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45" applyFont="1" applyFill="1" applyBorder="1" applyAlignment="1" applyProtection="1">
      <alignment vertical="center"/>
      <protection hidden="1"/>
    </xf>
    <xf numFmtId="4" fontId="0" fillId="0" borderId="11" xfId="72" applyNumberFormat="1" applyBorder="1" applyAlignment="1">
      <alignment horizontal="center" vertical="center"/>
      <protection/>
    </xf>
    <xf numFmtId="10" fontId="0" fillId="0" borderId="93" xfId="56" applyNumberFormat="1" applyFill="1" applyBorder="1" applyAlignment="1" applyProtection="1">
      <alignment horizontal="center" vertical="center"/>
      <protection locked="0"/>
    </xf>
    <xf numFmtId="179" fontId="10" fillId="37" borderId="94" xfId="52" applyNumberFormat="1" applyFont="1" applyFill="1" applyBorder="1" applyAlignment="1" applyProtection="1">
      <alignment horizontal="center" vertical="center"/>
      <protection hidden="1"/>
    </xf>
    <xf numFmtId="10" fontId="0" fillId="0" borderId="94" xfId="56" applyNumberFormat="1" applyFill="1" applyBorder="1" applyAlignment="1" applyProtection="1">
      <alignment horizontal="center" vertical="center"/>
      <protection locked="0"/>
    </xf>
    <xf numFmtId="179" fontId="10" fillId="37" borderId="95" xfId="52" applyNumberFormat="1" applyFont="1" applyFill="1" applyBorder="1" applyAlignment="1" applyProtection="1">
      <alignment horizontal="center" vertical="center"/>
      <protection hidden="1"/>
    </xf>
    <xf numFmtId="0" fontId="3" fillId="0" borderId="67" xfId="45" applyFont="1" applyFill="1" applyBorder="1" applyAlignment="1" applyProtection="1">
      <alignment horizontal="center" vertical="center"/>
      <protection hidden="1"/>
    </xf>
    <xf numFmtId="0" fontId="3" fillId="0" borderId="96" xfId="45" applyFont="1" applyBorder="1" applyAlignment="1" applyProtection="1">
      <alignment horizontal="center" vertical="center"/>
      <protection hidden="1"/>
    </xf>
    <xf numFmtId="0" fontId="3" fillId="0" borderId="78" xfId="45" applyFont="1" applyBorder="1" applyAlignment="1" applyProtection="1">
      <alignment horizontal="center" vertical="center"/>
      <protection hidden="1"/>
    </xf>
    <xf numFmtId="0" fontId="3" fillId="0" borderId="18" xfId="45" applyFont="1" applyBorder="1" applyAlignment="1" applyProtection="1">
      <alignment horizontal="center" vertical="center"/>
      <protection hidden="1"/>
    </xf>
    <xf numFmtId="0" fontId="3" fillId="0" borderId="97" xfId="45" applyFont="1" applyBorder="1" applyAlignment="1" applyProtection="1">
      <alignment horizontal="center" vertical="center"/>
      <protection hidden="1"/>
    </xf>
    <xf numFmtId="170" fontId="9" fillId="41" borderId="98" xfId="45" applyNumberFormat="1" applyFont="1" applyFill="1" applyBorder="1" applyAlignment="1" applyProtection="1">
      <alignment horizontal="center" vertical="center" wrapText="1"/>
      <protection hidden="1"/>
    </xf>
    <xf numFmtId="170" fontId="9" fillId="41" borderId="9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67" xfId="45" applyFont="1" applyBorder="1" applyAlignment="1" applyProtection="1">
      <alignment horizontal="center" vertical="center"/>
      <protection hidden="1"/>
    </xf>
    <xf numFmtId="0" fontId="3" fillId="0" borderId="100" xfId="45" applyFont="1" applyBorder="1" applyAlignment="1" applyProtection="1">
      <alignment horizontal="center" vertical="center"/>
      <protection hidden="1"/>
    </xf>
    <xf numFmtId="0" fontId="3" fillId="0" borderId="101" xfId="45" applyFont="1" applyBorder="1" applyAlignment="1" applyProtection="1">
      <alignment horizontal="center" vertical="center"/>
      <protection hidden="1"/>
    </xf>
    <xf numFmtId="0" fontId="3" fillId="0" borderId="100" xfId="45" applyFont="1" applyBorder="1" applyAlignment="1" applyProtection="1">
      <alignment horizontal="center" vertical="center" wrapText="1"/>
      <protection hidden="1"/>
    </xf>
    <xf numFmtId="0" fontId="3" fillId="0" borderId="101" xfId="45" applyFont="1" applyBorder="1" applyAlignment="1" applyProtection="1">
      <alignment horizontal="center" vertical="center" wrapText="1"/>
      <protection hidden="1"/>
    </xf>
    <xf numFmtId="0" fontId="9" fillId="0" borderId="49" xfId="45" applyFont="1" applyBorder="1" applyAlignment="1" applyProtection="1">
      <alignment horizontal="center" vertical="center" wrapText="1"/>
      <protection hidden="1"/>
    </xf>
    <xf numFmtId="0" fontId="9" fillId="0" borderId="0" xfId="45" applyFont="1" applyBorder="1" applyAlignment="1" applyProtection="1">
      <alignment horizontal="center" vertical="center" wrapText="1"/>
      <protection hidden="1"/>
    </xf>
    <xf numFmtId="172" fontId="67" fillId="34" borderId="102" xfId="48" applyNumberFormat="1" applyFont="1" applyFill="1" applyBorder="1" applyAlignment="1" applyProtection="1">
      <alignment horizontal="center"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7" fillId="0" borderId="54" xfId="45" applyFont="1" applyBorder="1" applyAlignment="1" applyProtection="1">
      <alignment vertical="center" wrapText="1"/>
      <protection hidden="1"/>
    </xf>
    <xf numFmtId="0" fontId="67" fillId="34" borderId="91" xfId="45" applyFont="1" applyFill="1" applyBorder="1" applyAlignment="1" applyProtection="1">
      <alignment horizontal="center" vertical="center"/>
      <protection hidden="1"/>
    </xf>
    <xf numFmtId="0" fontId="67" fillId="34" borderId="92" xfId="45" applyFont="1" applyFill="1" applyBorder="1" applyAlignment="1" applyProtection="1">
      <alignment horizontal="center" vertical="center"/>
      <protection hidden="1"/>
    </xf>
    <xf numFmtId="3" fontId="3" fillId="0" borderId="103" xfId="45" applyNumberFormat="1" applyFont="1" applyBorder="1" applyAlignment="1" applyProtection="1">
      <alignment horizontal="center" vertical="center" wrapText="1"/>
      <protection hidden="1"/>
    </xf>
    <xf numFmtId="0" fontId="3" fillId="0" borderId="104" xfId="45" applyFont="1" applyBorder="1" applyAlignment="1" applyProtection="1">
      <alignment horizontal="center" vertical="center" wrapText="1"/>
      <protection hidden="1"/>
    </xf>
    <xf numFmtId="0" fontId="3" fillId="0" borderId="96" xfId="45" applyFont="1" applyBorder="1" applyAlignment="1" applyProtection="1">
      <alignment horizontal="center" vertical="center" wrapText="1"/>
      <protection hidden="1"/>
    </xf>
    <xf numFmtId="0" fontId="3" fillId="0" borderId="78" xfId="45" applyFont="1" applyBorder="1" applyAlignment="1" applyProtection="1">
      <alignment horizontal="center" vertical="center" wrapText="1"/>
      <protection hidden="1"/>
    </xf>
    <xf numFmtId="0" fontId="3" fillId="0" borderId="105" xfId="45" applyFont="1" applyFill="1" applyBorder="1" applyAlignment="1" applyProtection="1">
      <alignment horizontal="center" vertical="center"/>
      <protection hidden="1"/>
    </xf>
    <xf numFmtId="0" fontId="3" fillId="0" borderId="106" xfId="45" applyFont="1" applyFill="1" applyBorder="1" applyAlignment="1" applyProtection="1">
      <alignment horizontal="center" vertical="center"/>
      <protection hidden="1"/>
    </xf>
    <xf numFmtId="0" fontId="3" fillId="0" borderId="18" xfId="45" applyFont="1" applyFill="1" applyBorder="1" applyAlignment="1" applyProtection="1">
      <alignment horizontal="center" vertical="center"/>
      <protection hidden="1"/>
    </xf>
    <xf numFmtId="0" fontId="3" fillId="0" borderId="97" xfId="45" applyFont="1" applyFill="1" applyBorder="1" applyAlignment="1" applyProtection="1">
      <alignment horizontal="center" vertical="center"/>
      <protection hidden="1"/>
    </xf>
    <xf numFmtId="0" fontId="3" fillId="0" borderId="100" xfId="45" applyFont="1" applyFill="1" applyBorder="1" applyAlignment="1" applyProtection="1">
      <alignment horizontal="center" vertical="center"/>
      <protection hidden="1"/>
    </xf>
    <xf numFmtId="0" fontId="3" fillId="0" borderId="101" xfId="45" applyFont="1" applyFill="1" applyBorder="1" applyAlignment="1" applyProtection="1">
      <alignment horizontal="center" vertical="center"/>
      <protection hidden="1"/>
    </xf>
    <xf numFmtId="170" fontId="9" fillId="42" borderId="98" xfId="45" applyNumberFormat="1" applyFont="1" applyFill="1" applyBorder="1" applyAlignment="1" applyProtection="1">
      <alignment horizontal="center" vertical="center" wrapText="1"/>
      <protection hidden="1"/>
    </xf>
    <xf numFmtId="170" fontId="9" fillId="42" borderId="99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45" applyFont="1" applyBorder="1" applyAlignment="1" applyProtection="1">
      <alignment horizontal="center" vertical="center"/>
      <protection locked="0"/>
    </xf>
    <xf numFmtId="0" fontId="2" fillId="0" borderId="107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24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24" xfId="45" applyFont="1" applyBorder="1" applyAlignment="1" applyProtection="1">
      <alignment horizontal="center" vertical="center"/>
      <protection locked="0"/>
    </xf>
    <xf numFmtId="170" fontId="9" fillId="41" borderId="57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108" xfId="45" applyFont="1" applyBorder="1" applyAlignment="1" applyProtection="1">
      <alignment horizontal="center" vertical="center"/>
      <protection hidden="1"/>
    </xf>
    <xf numFmtId="0" fontId="3" fillId="0" borderId="109" xfId="45" applyFont="1" applyBorder="1" applyAlignment="1" applyProtection="1">
      <alignment horizontal="center" vertical="center"/>
      <protection hidden="1"/>
    </xf>
    <xf numFmtId="182" fontId="67" fillId="34" borderId="32" xfId="56" applyNumberFormat="1" applyFont="1" applyFill="1" applyBorder="1" applyAlignment="1" applyProtection="1">
      <alignment horizontal="center" vertical="center"/>
      <protection hidden="1"/>
    </xf>
    <xf numFmtId="182" fontId="67" fillId="34" borderId="110" xfId="56" applyNumberFormat="1" applyFont="1" applyFill="1" applyBorder="1" applyAlignment="1" applyProtection="1">
      <alignment horizontal="center" vertical="center"/>
      <protection hidden="1"/>
    </xf>
    <xf numFmtId="166" fontId="17" fillId="0" borderId="31" xfId="48" applyFont="1" applyFill="1" applyBorder="1" applyAlignment="1" applyProtection="1">
      <alignment horizontal="center" vertical="center"/>
      <protection hidden="1"/>
    </xf>
    <xf numFmtId="166" fontId="71" fillId="34" borderId="111" xfId="48" applyFont="1" applyFill="1" applyBorder="1" applyAlignment="1" applyProtection="1">
      <alignment horizontal="center" vertical="center"/>
      <protection hidden="1"/>
    </xf>
    <xf numFmtId="166" fontId="71" fillId="34" borderId="112" xfId="48" applyFont="1" applyFill="1" applyBorder="1" applyAlignment="1" applyProtection="1">
      <alignment horizontal="center" vertical="center"/>
      <protection hidden="1"/>
    </xf>
    <xf numFmtId="0" fontId="9" fillId="0" borderId="113" xfId="45" applyFont="1" applyFill="1" applyBorder="1" applyAlignment="1" applyProtection="1">
      <alignment horizontal="center" vertical="center" wrapText="1"/>
      <protection hidden="1"/>
    </xf>
    <xf numFmtId="0" fontId="9" fillId="0" borderId="114" xfId="45" applyFont="1" applyFill="1" applyBorder="1" applyAlignment="1" applyProtection="1">
      <alignment horizontal="center" vertical="center" wrapText="1"/>
      <protection hidden="1"/>
    </xf>
    <xf numFmtId="10" fontId="4" fillId="0" borderId="115" xfId="56" applyNumberFormat="1" applyFont="1" applyBorder="1" applyAlignment="1" applyProtection="1">
      <alignment horizontal="center" vertical="center"/>
      <protection hidden="1"/>
    </xf>
    <xf numFmtId="10" fontId="4" fillId="0" borderId="116" xfId="56" applyNumberFormat="1" applyFont="1" applyBorder="1" applyAlignment="1" applyProtection="1">
      <alignment horizontal="center" vertical="center"/>
      <protection hidden="1"/>
    </xf>
    <xf numFmtId="173" fontId="4" fillId="0" borderId="117" xfId="56" applyNumberFormat="1" applyFont="1" applyBorder="1" applyAlignment="1" applyProtection="1">
      <alignment horizontal="center" vertical="center"/>
      <protection hidden="1"/>
    </xf>
    <xf numFmtId="173" fontId="4" fillId="0" borderId="118" xfId="56" applyNumberFormat="1" applyFont="1" applyBorder="1" applyAlignment="1" applyProtection="1">
      <alignment horizontal="center" vertical="center"/>
      <protection hidden="1"/>
    </xf>
    <xf numFmtId="173" fontId="4" fillId="0" borderId="44" xfId="56" applyNumberFormat="1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173" fontId="4" fillId="0" borderId="119" xfId="56" applyNumberFormat="1" applyFont="1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center" vertical="center"/>
      <protection hidden="1"/>
    </xf>
    <xf numFmtId="0" fontId="9" fillId="0" borderId="121" xfId="45" applyFont="1" applyFill="1" applyBorder="1" applyAlignment="1" applyProtection="1">
      <alignment horizontal="center" vertical="center" wrapText="1"/>
      <protection hidden="1"/>
    </xf>
    <xf numFmtId="10" fontId="4" fillId="0" borderId="122" xfId="56" applyNumberFormat="1" applyFont="1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10" fontId="4" fillId="0" borderId="124" xfId="56" applyNumberFormat="1" applyFont="1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10" fontId="4" fillId="0" borderId="125" xfId="56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170" fontId="9" fillId="0" borderId="113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114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121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122" xfId="45" applyFont="1" applyFill="1" applyBorder="1" applyAlignment="1" applyProtection="1">
      <alignment horizontal="center" vertical="center" wrapText="1"/>
      <protection hidden="1"/>
    </xf>
    <xf numFmtId="0" fontId="2" fillId="0" borderId="0" xfId="45" applyFont="1" applyBorder="1" applyAlignment="1" applyProtection="1">
      <alignment horizontal="center" vertical="center"/>
      <protection locked="0"/>
    </xf>
    <xf numFmtId="0" fontId="67" fillId="34" borderId="126" xfId="56" applyFont="1" applyFill="1" applyBorder="1" applyAlignment="1" applyProtection="1">
      <alignment horizontal="center" vertical="center"/>
      <protection hidden="1"/>
    </xf>
    <xf numFmtId="0" fontId="67" fillId="34" borderId="127" xfId="56" applyFont="1" applyFill="1" applyBorder="1" applyAlignment="1" applyProtection="1">
      <alignment horizontal="center" vertical="center"/>
      <protection hidden="1"/>
    </xf>
    <xf numFmtId="0" fontId="67" fillId="34" borderId="128" xfId="56" applyFont="1" applyFill="1" applyBorder="1" applyAlignment="1" applyProtection="1">
      <alignment horizontal="center" vertical="center"/>
      <protection hidden="1"/>
    </xf>
    <xf numFmtId="0" fontId="67" fillId="34" borderId="129" xfId="56" applyFont="1" applyFill="1" applyBorder="1" applyAlignment="1" applyProtection="1">
      <alignment horizontal="center" vertical="center"/>
      <protection hidden="1"/>
    </xf>
    <xf numFmtId="0" fontId="67" fillId="34" borderId="130" xfId="56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66" fontId="5" fillId="0" borderId="126" xfId="50" applyFont="1" applyFill="1" applyBorder="1" applyAlignment="1" applyProtection="1">
      <alignment horizontal="center" vertical="center"/>
      <protection hidden="1"/>
    </xf>
    <xf numFmtId="170" fontId="9" fillId="0" borderId="122" xfId="45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45" applyNumberFormat="1" applyBorder="1" applyAlignment="1" applyProtection="1">
      <alignment horizont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/>
      <protection locked="0"/>
    </xf>
    <xf numFmtId="9" fontId="5" fillId="0" borderId="30" xfId="56" applyNumberFormat="1" applyFont="1" applyBorder="1" applyAlignment="1" applyProtection="1">
      <alignment horizontal="center" vertical="center"/>
      <protection hidden="1"/>
    </xf>
    <xf numFmtId="166" fontId="67" fillId="34" borderId="111" xfId="48" applyFont="1" applyFill="1" applyBorder="1" applyAlignment="1" applyProtection="1">
      <alignment horizontal="center" vertical="center"/>
      <protection hidden="1"/>
    </xf>
    <xf numFmtId="166" fontId="67" fillId="34" borderId="112" xfId="48" applyFont="1" applyFill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horizontal="center"/>
      <protection locked="0"/>
    </xf>
    <xf numFmtId="166" fontId="5" fillId="0" borderId="111" xfId="48" applyFont="1" applyFill="1" applyBorder="1" applyAlignment="1" applyProtection="1">
      <alignment horizontal="center" vertical="center"/>
      <protection hidden="1"/>
    </xf>
    <xf numFmtId="9" fontId="67" fillId="34" borderId="131" xfId="56" applyNumberFormat="1" applyFont="1" applyFill="1" applyBorder="1" applyAlignment="1" applyProtection="1">
      <alignment horizontal="center" vertical="center"/>
      <protection hidden="1"/>
    </xf>
    <xf numFmtId="9" fontId="67" fillId="34" borderId="132" xfId="56" applyNumberFormat="1" applyFont="1" applyFill="1" applyBorder="1" applyAlignment="1" applyProtection="1">
      <alignment horizontal="center" vertical="center"/>
      <protection hidden="1"/>
    </xf>
    <xf numFmtId="166" fontId="5" fillId="0" borderId="128" xfId="50" applyFont="1" applyFill="1" applyBorder="1" applyAlignment="1" applyProtection="1">
      <alignment horizontal="center" vertical="center"/>
      <protection hidden="1"/>
    </xf>
    <xf numFmtId="0" fontId="72" fillId="34" borderId="133" xfId="56" applyFont="1" applyFill="1" applyBorder="1" applyAlignment="1" applyProtection="1">
      <alignment horizontal="center" vertical="center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3" fillId="0" borderId="134" xfId="45" applyFont="1" applyBorder="1" applyAlignment="1" applyProtection="1">
      <alignment horizontal="center" vertical="center" wrapText="1"/>
      <protection hidden="1"/>
    </xf>
    <xf numFmtId="0" fontId="67" fillId="34" borderId="43" xfId="45" applyFont="1" applyFill="1" applyBorder="1" applyAlignment="1" applyProtection="1">
      <alignment horizontal="center" vertical="center" wrapText="1"/>
      <protection hidden="1"/>
    </xf>
  </cellXfs>
  <cellStyles count="8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3" xfId="52"/>
    <cellStyle name="Moeda 3 2" xfId="53"/>
    <cellStyle name="Moeda 3 2 2" xfId="54"/>
    <cellStyle name="Neutro" xfId="55"/>
    <cellStyle name="Normal 2" xfId="56"/>
    <cellStyle name="Normal 2 2" xfId="57"/>
    <cellStyle name="Normal 2 3" xfId="58"/>
    <cellStyle name="Normal 2 4" xfId="59"/>
    <cellStyle name="Normal 3" xfId="60"/>
    <cellStyle name="Normal 4" xfId="61"/>
    <cellStyle name="Normal 4 2" xfId="62"/>
    <cellStyle name="Normal 4 3" xfId="63"/>
    <cellStyle name="Normal 4 3 2" xfId="64"/>
    <cellStyle name="Normal 5" xfId="65"/>
    <cellStyle name="Normal 5 2" xfId="66"/>
    <cellStyle name="Normal 6" xfId="67"/>
    <cellStyle name="Normal 7" xfId="68"/>
    <cellStyle name="Normal 8" xfId="69"/>
    <cellStyle name="Normal 8 2" xfId="70"/>
    <cellStyle name="Normal 9" xfId="71"/>
    <cellStyle name="Normal_Orçamento RETIFICADO DA OBRA JUNHO - CERTO" xfId="72"/>
    <cellStyle name="Normal_Plan1" xfId="73"/>
    <cellStyle name="Nota" xfId="74"/>
    <cellStyle name="planilhas" xfId="75"/>
    <cellStyle name="Percent" xfId="76"/>
    <cellStyle name="Porcentagem 2" xfId="77"/>
    <cellStyle name="Porcentagem 2 2" xfId="78"/>
    <cellStyle name="Porcentagem 2 3" xfId="79"/>
    <cellStyle name="Ruim" xfId="80"/>
    <cellStyle name="Saída" xfId="81"/>
    <cellStyle name="Comma [0]" xfId="82"/>
    <cellStyle name="Separador de milhares 2" xfId="83"/>
    <cellStyle name="Separador de milhares 3" xfId="84"/>
    <cellStyle name="Separador de milhares 3 2" xfId="85"/>
    <cellStyle name="Separador de milhares 3 3" xfId="86"/>
    <cellStyle name="SNEVERS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  <cellStyle name="Vírgula 2" xfId="97"/>
    <cellStyle name="Vírgula 2 2" xfId="98"/>
    <cellStyle name="Vírgula 2 3" xfId="99"/>
    <cellStyle name="Vírgula 3" xfId="100"/>
  </cellStyles>
  <dxfs count="27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showZeros="0" tabSelected="1" view="pageBreakPreview" zoomScale="85" zoomScaleNormal="70" zoomScaleSheetLayoutView="85" workbookViewId="0" topLeftCell="A165">
      <selection activeCell="G178" sqref="G178"/>
    </sheetView>
  </sheetViews>
  <sheetFormatPr defaultColWidth="9.140625" defaultRowHeight="16.5" customHeight="1" outlineLevelRow="1"/>
  <cols>
    <col min="1" max="1" width="12.00390625" style="49" customWidth="1"/>
    <col min="2" max="2" width="12.140625" style="49" customWidth="1"/>
    <col min="3" max="3" width="16.8515625" style="138" customWidth="1"/>
    <col min="4" max="4" width="106.28125" style="175" customWidth="1"/>
    <col min="5" max="5" width="13.00390625" style="49" customWidth="1"/>
    <col min="6" max="6" width="13.7109375" style="176" customWidth="1"/>
    <col min="7" max="7" width="14.00390625" style="163" customWidth="1"/>
    <col min="8" max="8" width="24.140625" style="177" customWidth="1"/>
    <col min="9" max="9" width="13.140625" style="171" bestFit="1" customWidth="1"/>
    <col min="10" max="10" width="12.421875" style="1" hidden="1" customWidth="1"/>
    <col min="11" max="16384" width="9.140625" style="11" customWidth="1"/>
  </cols>
  <sheetData>
    <row r="1" spans="1:10" ht="30" customHeight="1">
      <c r="A1" s="134"/>
      <c r="B1" s="135"/>
      <c r="C1" s="136"/>
      <c r="D1" s="372"/>
      <c r="E1" s="372"/>
      <c r="F1" s="372"/>
      <c r="G1" s="372"/>
      <c r="H1" s="372"/>
      <c r="I1" s="373"/>
      <c r="J1" s="20" t="s">
        <v>118</v>
      </c>
    </row>
    <row r="2" spans="1:10" ht="15.75" customHeight="1">
      <c r="A2" s="137"/>
      <c r="B2" s="33"/>
      <c r="D2" s="374"/>
      <c r="E2" s="374"/>
      <c r="F2" s="374"/>
      <c r="G2" s="374"/>
      <c r="H2" s="374"/>
      <c r="I2" s="375"/>
      <c r="J2" s="21">
        <v>1</v>
      </c>
    </row>
    <row r="3" spans="1:10" ht="18">
      <c r="A3" s="137"/>
      <c r="B3" s="33"/>
      <c r="D3" s="376"/>
      <c r="E3" s="376"/>
      <c r="F3" s="376"/>
      <c r="G3" s="376"/>
      <c r="H3" s="376"/>
      <c r="I3" s="377"/>
      <c r="J3" s="43"/>
    </row>
    <row r="4" spans="1:10" ht="9.75" customHeight="1">
      <c r="A4" s="137"/>
      <c r="B4" s="33"/>
      <c r="D4" s="139"/>
      <c r="E4" s="140"/>
      <c r="F4" s="141"/>
      <c r="G4" s="140"/>
      <c r="H4" s="140"/>
      <c r="I4" s="142"/>
      <c r="J4" s="43"/>
    </row>
    <row r="5" spans="1:11" s="12" customFormat="1" ht="15.75" customHeight="1">
      <c r="A5" s="112" t="s">
        <v>0</v>
      </c>
      <c r="B5" s="178"/>
      <c r="C5" s="179"/>
      <c r="D5" s="179" t="s">
        <v>841</v>
      </c>
      <c r="E5" s="178"/>
      <c r="F5" s="180"/>
      <c r="G5" s="180"/>
      <c r="H5" s="180"/>
      <c r="I5" s="181"/>
      <c r="J5" s="182"/>
      <c r="K5" s="180"/>
    </row>
    <row r="6" spans="1:11" s="12" customFormat="1" ht="6" customHeight="1">
      <c r="A6" s="183"/>
      <c r="B6" s="178"/>
      <c r="C6" s="75"/>
      <c r="D6" s="75" t="s">
        <v>345</v>
      </c>
      <c r="E6" s="178"/>
      <c r="F6" s="180"/>
      <c r="G6" s="180"/>
      <c r="H6" s="180"/>
      <c r="I6" s="184"/>
      <c r="J6" s="182"/>
      <c r="K6" s="180"/>
    </row>
    <row r="7" spans="1:11" s="12" customFormat="1" ht="15.75" customHeight="1">
      <c r="A7" s="115" t="s">
        <v>1</v>
      </c>
      <c r="B7" s="116"/>
      <c r="C7" s="179"/>
      <c r="D7" s="179" t="s">
        <v>393</v>
      </c>
      <c r="E7" s="178"/>
      <c r="F7" s="356"/>
      <c r="G7" s="356"/>
      <c r="H7" s="185"/>
      <c r="I7" s="186"/>
      <c r="J7" s="182"/>
      <c r="K7" s="180"/>
    </row>
    <row r="8" spans="1:11" s="12" customFormat="1" ht="6" customHeight="1">
      <c r="A8" s="115"/>
      <c r="B8" s="116"/>
      <c r="C8" s="179"/>
      <c r="D8" s="179"/>
      <c r="E8" s="178"/>
      <c r="F8" s="187"/>
      <c r="G8" s="178"/>
      <c r="H8" s="178"/>
      <c r="I8" s="186"/>
      <c r="J8" s="182"/>
      <c r="K8" s="180"/>
    </row>
    <row r="9" spans="1:11" s="12" customFormat="1" ht="15.75" customHeight="1">
      <c r="A9" s="115" t="s">
        <v>2</v>
      </c>
      <c r="B9" s="116"/>
      <c r="C9" s="179"/>
      <c r="D9" s="179" t="s">
        <v>346</v>
      </c>
      <c r="E9" s="178"/>
      <c r="F9" s="356" t="s">
        <v>3</v>
      </c>
      <c r="G9" s="356"/>
      <c r="H9" s="188" t="e">
        <f>G320</f>
        <v>#VALUE!</v>
      </c>
      <c r="I9" s="189"/>
      <c r="J9" s="182"/>
      <c r="K9" s="180"/>
    </row>
    <row r="10" spans="1:11" s="12" customFormat="1" ht="6" customHeight="1">
      <c r="A10" s="190"/>
      <c r="B10" s="178"/>
      <c r="C10" s="75"/>
      <c r="D10" s="75"/>
      <c r="E10" s="178"/>
      <c r="F10" s="191"/>
      <c r="G10" s="191"/>
      <c r="H10" s="192"/>
      <c r="I10" s="193"/>
      <c r="J10" s="182"/>
      <c r="K10" s="180"/>
    </row>
    <row r="11" spans="1:11" s="12" customFormat="1" ht="16.5" customHeight="1" thickBot="1">
      <c r="A11" s="194" t="s">
        <v>69</v>
      </c>
      <c r="B11" s="195"/>
      <c r="C11" s="195"/>
      <c r="D11" s="196" t="s">
        <v>836</v>
      </c>
      <c r="E11" s="195"/>
      <c r="F11" s="357"/>
      <c r="G11" s="357"/>
      <c r="H11" s="197"/>
      <c r="I11" s="198"/>
      <c r="J11" s="199"/>
      <c r="K11" s="180"/>
    </row>
    <row r="12" spans="1:11" ht="8.25" customHeight="1" thickBot="1">
      <c r="A12" s="200"/>
      <c r="B12" s="201"/>
      <c r="C12" s="202"/>
      <c r="D12" s="203"/>
      <c r="E12" s="204"/>
      <c r="F12" s="205"/>
      <c r="G12" s="204"/>
      <c r="H12" s="204"/>
      <c r="I12" s="206"/>
      <c r="J12" s="207" t="s">
        <v>5</v>
      </c>
      <c r="K12" s="326"/>
    </row>
    <row r="13" spans="1:11" s="13" customFormat="1" ht="18.75" customHeight="1" thickBot="1">
      <c r="A13" s="10" t="s">
        <v>70</v>
      </c>
      <c r="B13" s="10" t="s">
        <v>76</v>
      </c>
      <c r="C13" s="81" t="s">
        <v>7</v>
      </c>
      <c r="D13" s="208" t="s">
        <v>126</v>
      </c>
      <c r="E13" s="209" t="s">
        <v>9</v>
      </c>
      <c r="F13" s="210" t="s">
        <v>10</v>
      </c>
      <c r="G13" s="211" t="s">
        <v>11</v>
      </c>
      <c r="H13" s="212" t="s">
        <v>127</v>
      </c>
      <c r="I13" s="213" t="s">
        <v>12</v>
      </c>
      <c r="J13" s="214"/>
      <c r="K13" s="327"/>
    </row>
    <row r="14" spans="1:11" s="14" customFormat="1" ht="16.5" customHeight="1" thickBot="1">
      <c r="A14" s="370">
        <v>1</v>
      </c>
      <c r="B14" s="371"/>
      <c r="C14" s="215"/>
      <c r="D14" s="216" t="s">
        <v>141</v>
      </c>
      <c r="E14" s="217">
        <f>SUM(E15,E18,E33)</f>
        <v>0</v>
      </c>
      <c r="F14" s="217"/>
      <c r="G14" s="217"/>
      <c r="H14" s="218"/>
      <c r="I14" s="219" t="e">
        <f>E14/$G$319</f>
        <v>#DIV/0!</v>
      </c>
      <c r="J14" s="220" t="e">
        <f>#REF!</f>
        <v>#REF!</v>
      </c>
      <c r="K14" s="328"/>
    </row>
    <row r="15" spans="1:11" ht="12.75" customHeight="1" outlineLevel="1">
      <c r="A15" s="368" t="s">
        <v>15</v>
      </c>
      <c r="B15" s="369"/>
      <c r="C15" s="221"/>
      <c r="D15" s="222" t="s">
        <v>149</v>
      </c>
      <c r="E15" s="223">
        <f>SUM(H16:H17)</f>
        <v>0</v>
      </c>
      <c r="F15" s="223"/>
      <c r="G15" s="223"/>
      <c r="H15" s="223"/>
      <c r="I15" s="224" t="e">
        <f>E15/$G$319</f>
        <v>#DIV/0!</v>
      </c>
      <c r="J15" s="225" t="e">
        <f>#REF!</f>
        <v>#REF!</v>
      </c>
      <c r="K15" s="326"/>
    </row>
    <row r="16" spans="1:11" ht="13.5" customHeight="1" outlineLevel="1">
      <c r="A16" s="8" t="s">
        <v>16</v>
      </c>
      <c r="B16" s="19">
        <v>93567</v>
      </c>
      <c r="C16" s="226" t="s">
        <v>837</v>
      </c>
      <c r="D16" s="227" t="s">
        <v>596</v>
      </c>
      <c r="E16" s="228" t="s">
        <v>597</v>
      </c>
      <c r="F16" s="336">
        <v>8</v>
      </c>
      <c r="G16" s="143"/>
      <c r="H16" s="4">
        <f>F16*G16</f>
        <v>0</v>
      </c>
      <c r="I16" s="230" t="e">
        <f>H16/$G$319</f>
        <v>#DIV/0!</v>
      </c>
      <c r="J16" s="225" t="e">
        <f>#REF!</f>
        <v>#REF!</v>
      </c>
      <c r="K16" s="326"/>
    </row>
    <row r="17" spans="1:11" ht="13.5" customHeight="1" outlineLevel="1">
      <c r="A17" s="8" t="s">
        <v>135</v>
      </c>
      <c r="B17" s="19">
        <v>93572</v>
      </c>
      <c r="C17" s="226" t="s">
        <v>837</v>
      </c>
      <c r="D17" s="227" t="s">
        <v>598</v>
      </c>
      <c r="E17" s="228" t="s">
        <v>597</v>
      </c>
      <c r="F17" s="336">
        <v>8</v>
      </c>
      <c r="G17" s="143"/>
      <c r="H17" s="6">
        <f>F17*G17</f>
        <v>0</v>
      </c>
      <c r="I17" s="231" t="e">
        <f>H17/$G$319</f>
        <v>#DIV/0!</v>
      </c>
      <c r="J17" s="225" t="e">
        <f>#REF!</f>
        <v>#REF!</v>
      </c>
      <c r="K17" s="326"/>
    </row>
    <row r="18" spans="1:11" ht="12.75" customHeight="1" outlineLevel="1">
      <c r="A18" s="368" t="s">
        <v>17</v>
      </c>
      <c r="B18" s="369"/>
      <c r="C18" s="221"/>
      <c r="D18" s="222" t="s">
        <v>18</v>
      </c>
      <c r="E18" s="223">
        <f>SUM(H19:H32)</f>
        <v>0</v>
      </c>
      <c r="F18" s="223"/>
      <c r="G18" s="223"/>
      <c r="H18" s="223"/>
      <c r="I18" s="224" t="e">
        <f>E18/$G$319</f>
        <v>#DIV/0!</v>
      </c>
      <c r="J18" s="225" t="e">
        <f>#REF!</f>
        <v>#REF!</v>
      </c>
      <c r="K18" s="326"/>
    </row>
    <row r="19" spans="1:11" ht="13.5" customHeight="1" outlineLevel="1">
      <c r="A19" s="23" t="s">
        <v>19</v>
      </c>
      <c r="B19" s="232">
        <v>90781</v>
      </c>
      <c r="C19" s="226" t="s">
        <v>837</v>
      </c>
      <c r="D19" s="227" t="s">
        <v>599</v>
      </c>
      <c r="E19" s="228" t="s">
        <v>600</v>
      </c>
      <c r="F19" s="336">
        <v>10</v>
      </c>
      <c r="G19" s="143"/>
      <c r="H19" s="4">
        <f>F19*G19</f>
        <v>0</v>
      </c>
      <c r="I19" s="230" t="e">
        <f>H19/$G$319</f>
        <v>#DIV/0!</v>
      </c>
      <c r="J19" s="225" t="e">
        <f>#REF!</f>
        <v>#REF!</v>
      </c>
      <c r="K19" s="326"/>
    </row>
    <row r="20" spans="1:11" ht="15" customHeight="1" outlineLevel="1">
      <c r="A20" s="23" t="s">
        <v>142</v>
      </c>
      <c r="B20" s="22">
        <v>95967</v>
      </c>
      <c r="C20" s="226" t="s">
        <v>837</v>
      </c>
      <c r="D20" s="227" t="s">
        <v>601</v>
      </c>
      <c r="E20" s="228" t="s">
        <v>600</v>
      </c>
      <c r="F20" s="336">
        <v>20</v>
      </c>
      <c r="G20" s="143"/>
      <c r="H20" s="6">
        <f>F20*G20</f>
        <v>0</v>
      </c>
      <c r="I20" s="231" t="e">
        <f>H20/$G$319</f>
        <v>#DIV/0!</v>
      </c>
      <c r="J20" s="225" t="e">
        <f>#REF!</f>
        <v>#REF!</v>
      </c>
      <c r="K20" s="326"/>
    </row>
    <row r="21" spans="1:11" ht="13.5" customHeight="1" outlineLevel="1">
      <c r="A21" s="23" t="s">
        <v>143</v>
      </c>
      <c r="B21" s="22" t="s">
        <v>80</v>
      </c>
      <c r="C21" s="226" t="s">
        <v>838</v>
      </c>
      <c r="D21" s="227" t="s">
        <v>602</v>
      </c>
      <c r="E21" s="228" t="s">
        <v>603</v>
      </c>
      <c r="F21" s="336">
        <v>1</v>
      </c>
      <c r="G21" s="143"/>
      <c r="H21" s="6">
        <f>F21*G21</f>
        <v>0</v>
      </c>
      <c r="I21" s="231" t="e">
        <f>H21/$G$319</f>
        <v>#DIV/0!</v>
      </c>
      <c r="J21" s="225" t="e">
        <f>#REF!</f>
        <v>#REF!</v>
      </c>
      <c r="K21" s="326"/>
    </row>
    <row r="22" spans="1:11" ht="13.5" customHeight="1" outlineLevel="1">
      <c r="A22" s="23" t="s">
        <v>144</v>
      </c>
      <c r="B22" s="22" t="s">
        <v>81</v>
      </c>
      <c r="C22" s="226" t="s">
        <v>838</v>
      </c>
      <c r="D22" s="227" t="s">
        <v>604</v>
      </c>
      <c r="E22" s="228" t="s">
        <v>605</v>
      </c>
      <c r="F22" s="336">
        <v>40</v>
      </c>
      <c r="G22" s="143"/>
      <c r="H22" s="4">
        <f aca="true" t="shared" si="0" ref="H22:H29">F22*G22</f>
        <v>0</v>
      </c>
      <c r="I22" s="230" t="e">
        <f>H22/$G$319</f>
        <v>#DIV/0!</v>
      </c>
      <c r="J22" s="225" t="e">
        <f>#REF!</f>
        <v>#REF!</v>
      </c>
      <c r="K22" s="326"/>
    </row>
    <row r="23" spans="1:11" ht="12.75" outlineLevel="1">
      <c r="A23" s="23" t="s">
        <v>145</v>
      </c>
      <c r="B23" s="22" t="s">
        <v>120</v>
      </c>
      <c r="C23" s="226" t="s">
        <v>838</v>
      </c>
      <c r="D23" s="233" t="s">
        <v>392</v>
      </c>
      <c r="E23" s="228" t="s">
        <v>45</v>
      </c>
      <c r="F23" s="336">
        <v>2</v>
      </c>
      <c r="G23" s="143"/>
      <c r="H23" s="6">
        <f>F23*G23</f>
        <v>0</v>
      </c>
      <c r="I23" s="231" t="e">
        <f>H23/$G$319</f>
        <v>#DIV/0!</v>
      </c>
      <c r="J23" s="225" t="e">
        <f>#REF!</f>
        <v>#REF!</v>
      </c>
      <c r="K23" s="326"/>
    </row>
    <row r="24" spans="1:11" ht="13.5" customHeight="1" outlineLevel="1">
      <c r="A24" s="23" t="s">
        <v>146</v>
      </c>
      <c r="B24" s="22" t="s">
        <v>121</v>
      </c>
      <c r="C24" s="226" t="s">
        <v>838</v>
      </c>
      <c r="D24" s="233" t="s">
        <v>347</v>
      </c>
      <c r="E24" s="228" t="s">
        <v>45</v>
      </c>
      <c r="F24" s="336">
        <v>1</v>
      </c>
      <c r="G24" s="143"/>
      <c r="H24" s="4">
        <f>F24*G24</f>
        <v>0</v>
      </c>
      <c r="I24" s="230" t="e">
        <f>H24/$G$319</f>
        <v>#DIV/0!</v>
      </c>
      <c r="J24" s="225" t="e">
        <f>#REF!</f>
        <v>#REF!</v>
      </c>
      <c r="K24" s="326"/>
    </row>
    <row r="25" spans="1:11" ht="13.5" customHeight="1" outlineLevel="1">
      <c r="A25" s="23" t="s">
        <v>376</v>
      </c>
      <c r="B25" s="22" t="s">
        <v>121</v>
      </c>
      <c r="C25" s="226" t="s">
        <v>838</v>
      </c>
      <c r="D25" s="233" t="s">
        <v>374</v>
      </c>
      <c r="E25" s="228" t="s">
        <v>45</v>
      </c>
      <c r="F25" s="336">
        <v>1</v>
      </c>
      <c r="G25" s="143"/>
      <c r="H25" s="4">
        <f>F25*G25</f>
        <v>0</v>
      </c>
      <c r="I25" s="230" t="e">
        <f>H25/$G$319</f>
        <v>#DIV/0!</v>
      </c>
      <c r="J25" s="225" t="e">
        <f>#REF!</f>
        <v>#REF!</v>
      </c>
      <c r="K25" s="326"/>
    </row>
    <row r="26" spans="1:11" ht="13.5" customHeight="1" outlineLevel="1">
      <c r="A26" s="23" t="s">
        <v>377</v>
      </c>
      <c r="B26" s="22" t="s">
        <v>121</v>
      </c>
      <c r="C26" s="226" t="s">
        <v>838</v>
      </c>
      <c r="D26" s="227" t="s">
        <v>606</v>
      </c>
      <c r="E26" s="228" t="s">
        <v>45</v>
      </c>
      <c r="F26" s="336">
        <v>1</v>
      </c>
      <c r="G26" s="143"/>
      <c r="H26" s="4">
        <f>F26*G26</f>
        <v>0</v>
      </c>
      <c r="I26" s="230" t="e">
        <f>H26/$G$319</f>
        <v>#DIV/0!</v>
      </c>
      <c r="J26" s="225" t="e">
        <f>#REF!</f>
        <v>#REF!</v>
      </c>
      <c r="K26" s="326"/>
    </row>
    <row r="27" spans="1:11" ht="12.75" outlineLevel="1">
      <c r="A27" s="23" t="s">
        <v>378</v>
      </c>
      <c r="B27" s="22" t="s">
        <v>122</v>
      </c>
      <c r="C27" s="226" t="s">
        <v>838</v>
      </c>
      <c r="D27" s="233" t="s">
        <v>373</v>
      </c>
      <c r="E27" s="228" t="s">
        <v>45</v>
      </c>
      <c r="F27" s="336">
        <v>1</v>
      </c>
      <c r="G27" s="143"/>
      <c r="H27" s="6">
        <f t="shared" si="0"/>
        <v>0</v>
      </c>
      <c r="I27" s="231" t="e">
        <f>H27/$G$319</f>
        <v>#DIV/0!</v>
      </c>
      <c r="J27" s="225" t="e">
        <f>#REF!</f>
        <v>#REF!</v>
      </c>
      <c r="K27" s="326"/>
    </row>
    <row r="28" spans="1:11" ht="13.5" customHeight="1" outlineLevel="1">
      <c r="A28" s="23" t="s">
        <v>379</v>
      </c>
      <c r="B28" s="22" t="s">
        <v>122</v>
      </c>
      <c r="C28" s="226" t="s">
        <v>838</v>
      </c>
      <c r="D28" s="227" t="s">
        <v>607</v>
      </c>
      <c r="E28" s="228" t="s">
        <v>45</v>
      </c>
      <c r="F28" s="336">
        <v>1</v>
      </c>
      <c r="G28" s="143"/>
      <c r="H28" s="4">
        <f t="shared" si="0"/>
        <v>0</v>
      </c>
      <c r="I28" s="230" t="e">
        <f>H28/$G$319</f>
        <v>#DIV/0!</v>
      </c>
      <c r="J28" s="225" t="e">
        <f>#REF!</f>
        <v>#REF!</v>
      </c>
      <c r="K28" s="326"/>
    </row>
    <row r="29" spans="1:11" ht="12.75" outlineLevel="1">
      <c r="A29" s="23" t="s">
        <v>380</v>
      </c>
      <c r="B29" s="22" t="s">
        <v>123</v>
      </c>
      <c r="C29" s="226" t="s">
        <v>838</v>
      </c>
      <c r="D29" s="227" t="s">
        <v>608</v>
      </c>
      <c r="E29" s="228" t="s">
        <v>45</v>
      </c>
      <c r="F29" s="336">
        <v>1</v>
      </c>
      <c r="G29" s="143"/>
      <c r="H29" s="6">
        <f t="shared" si="0"/>
        <v>0</v>
      </c>
      <c r="I29" s="231" t="e">
        <f>H29/$G$319</f>
        <v>#DIV/0!</v>
      </c>
      <c r="J29" s="225" t="e">
        <f>#REF!</f>
        <v>#REF!</v>
      </c>
      <c r="K29" s="326"/>
    </row>
    <row r="30" spans="1:11" ht="13.5" customHeight="1" outlineLevel="1">
      <c r="A30" s="23" t="s">
        <v>381</v>
      </c>
      <c r="B30" s="22" t="s">
        <v>123</v>
      </c>
      <c r="C30" s="226" t="s">
        <v>838</v>
      </c>
      <c r="D30" s="233" t="s">
        <v>375</v>
      </c>
      <c r="E30" s="228" t="s">
        <v>45</v>
      </c>
      <c r="F30" s="336">
        <v>2</v>
      </c>
      <c r="G30" s="143"/>
      <c r="H30" s="4">
        <f>F30*G30</f>
        <v>0</v>
      </c>
      <c r="I30" s="230" t="e">
        <f>H30/$G$319</f>
        <v>#DIV/0!</v>
      </c>
      <c r="J30" s="225" t="e">
        <f>#REF!</f>
        <v>#REF!</v>
      </c>
      <c r="K30" s="326"/>
    </row>
    <row r="31" spans="1:11" ht="25.5" outlineLevel="1">
      <c r="A31" s="23" t="s">
        <v>382</v>
      </c>
      <c r="B31" s="234">
        <v>200534</v>
      </c>
      <c r="C31" s="226" t="s">
        <v>839</v>
      </c>
      <c r="D31" s="227" t="s">
        <v>609</v>
      </c>
      <c r="E31" s="228" t="s">
        <v>610</v>
      </c>
      <c r="F31" s="336">
        <v>1</v>
      </c>
      <c r="G31" s="143"/>
      <c r="H31" s="6">
        <f>F31*G31</f>
        <v>0</v>
      </c>
      <c r="I31" s="231" t="e">
        <f>H31/$G$319</f>
        <v>#DIV/0!</v>
      </c>
      <c r="J31" s="225" t="e">
        <f>#REF!</f>
        <v>#REF!</v>
      </c>
      <c r="K31" s="326"/>
    </row>
    <row r="32" spans="1:11" ht="12.75" customHeight="1" outlineLevel="1">
      <c r="A32" s="23" t="s">
        <v>383</v>
      </c>
      <c r="B32" s="234">
        <v>200537</v>
      </c>
      <c r="C32" s="226" t="s">
        <v>839</v>
      </c>
      <c r="D32" s="227" t="s">
        <v>611</v>
      </c>
      <c r="E32" s="228" t="s">
        <v>610</v>
      </c>
      <c r="F32" s="336">
        <v>1</v>
      </c>
      <c r="G32" s="143"/>
      <c r="H32" s="6">
        <f>F32*G32</f>
        <v>0</v>
      </c>
      <c r="I32" s="231" t="e">
        <f>H32/$G$319</f>
        <v>#DIV/0!</v>
      </c>
      <c r="J32" s="225" t="e">
        <f>#REF!</f>
        <v>#REF!</v>
      </c>
      <c r="K32" s="326"/>
    </row>
    <row r="33" spans="1:11" ht="13.5" customHeight="1" outlineLevel="1">
      <c r="A33" s="368" t="s">
        <v>147</v>
      </c>
      <c r="B33" s="369"/>
      <c r="C33" s="221"/>
      <c r="D33" s="235" t="s">
        <v>125</v>
      </c>
      <c r="E33" s="223">
        <f>SUM(H34:H38)</f>
        <v>0</v>
      </c>
      <c r="F33" s="223"/>
      <c r="G33" s="223"/>
      <c r="H33" s="223"/>
      <c r="I33" s="224" t="e">
        <f>E33/$G$319</f>
        <v>#DIV/0!</v>
      </c>
      <c r="J33" s="207"/>
      <c r="K33" s="326"/>
    </row>
    <row r="34" spans="1:11" ht="12.75" customHeight="1" outlineLevel="1">
      <c r="A34" s="23" t="s">
        <v>148</v>
      </c>
      <c r="B34" s="236" t="s">
        <v>337</v>
      </c>
      <c r="C34" s="226" t="s">
        <v>840</v>
      </c>
      <c r="D34" s="227" t="s">
        <v>612</v>
      </c>
      <c r="E34" s="228" t="s">
        <v>561</v>
      </c>
      <c r="F34" s="336">
        <v>12</v>
      </c>
      <c r="G34" s="143"/>
      <c r="H34" s="4">
        <f>_xlfn.IFERROR(F34*G34," - ")</f>
        <v>0</v>
      </c>
      <c r="I34" s="230" t="e">
        <f>H34/$G$319</f>
        <v>#DIV/0!</v>
      </c>
      <c r="J34" s="225" t="e">
        <f>#REF!</f>
        <v>#REF!</v>
      </c>
      <c r="K34" s="326"/>
    </row>
    <row r="35" spans="1:11" ht="12.75" customHeight="1" outlineLevel="1">
      <c r="A35" s="23" t="s">
        <v>150</v>
      </c>
      <c r="B35" s="236" t="s">
        <v>176</v>
      </c>
      <c r="C35" s="226" t="s">
        <v>840</v>
      </c>
      <c r="D35" s="227" t="s">
        <v>613</v>
      </c>
      <c r="E35" s="228" t="s">
        <v>605</v>
      </c>
      <c r="F35" s="336">
        <f>23.84+20.67</f>
        <v>44.510000000000005</v>
      </c>
      <c r="G35" s="143"/>
      <c r="H35" s="4">
        <f>_xlfn.IFERROR(F35*G35," - ")</f>
        <v>0</v>
      </c>
      <c r="I35" s="230" t="e">
        <f>H35/$G$319</f>
        <v>#DIV/0!</v>
      </c>
      <c r="J35" s="225" t="e">
        <f>#REF!</f>
        <v>#REF!</v>
      </c>
      <c r="K35" s="326"/>
    </row>
    <row r="36" spans="1:11" ht="12.75" customHeight="1" outlineLevel="1">
      <c r="A36" s="23" t="s">
        <v>353</v>
      </c>
      <c r="B36" s="5" t="s">
        <v>335</v>
      </c>
      <c r="C36" s="226" t="s">
        <v>840</v>
      </c>
      <c r="D36" s="227" t="s">
        <v>614</v>
      </c>
      <c r="E36" s="228" t="s">
        <v>605</v>
      </c>
      <c r="F36" s="336">
        <v>30</v>
      </c>
      <c r="G36" s="143"/>
      <c r="H36" s="4">
        <f>_xlfn.IFERROR(F36*G36," - ")</f>
        <v>0</v>
      </c>
      <c r="I36" s="230" t="e">
        <f>H36/$G$319</f>
        <v>#DIV/0!</v>
      </c>
      <c r="J36" s="225" t="e">
        <f>#REF!</f>
        <v>#REF!</v>
      </c>
      <c r="K36" s="326"/>
    </row>
    <row r="37" spans="1:11" ht="25.5" outlineLevel="1">
      <c r="A37" s="23" t="s">
        <v>156</v>
      </c>
      <c r="B37" s="5" t="s">
        <v>82</v>
      </c>
      <c r="C37" s="226" t="s">
        <v>838</v>
      </c>
      <c r="D37" s="227" t="s">
        <v>615</v>
      </c>
      <c r="E37" s="228" t="s">
        <v>616</v>
      </c>
      <c r="F37" s="336">
        <v>8</v>
      </c>
      <c r="G37" s="143"/>
      <c r="H37" s="4">
        <f>_xlfn.IFERROR(F37*G37," - ")</f>
        <v>0</v>
      </c>
      <c r="I37" s="230" t="e">
        <f>H37/$G$319</f>
        <v>#DIV/0!</v>
      </c>
      <c r="J37" s="225" t="e">
        <f>#REF!</f>
        <v>#REF!</v>
      </c>
      <c r="K37" s="326"/>
    </row>
    <row r="38" spans="1:11" ht="12.75" customHeight="1" outlineLevel="1" thickBot="1">
      <c r="A38" s="23" t="s">
        <v>391</v>
      </c>
      <c r="B38" s="236" t="s">
        <v>83</v>
      </c>
      <c r="C38" s="226" t="s">
        <v>838</v>
      </c>
      <c r="D38" s="227" t="s">
        <v>617</v>
      </c>
      <c r="E38" s="228" t="s">
        <v>616</v>
      </c>
      <c r="F38" s="336">
        <v>8</v>
      </c>
      <c r="G38" s="143"/>
      <c r="H38" s="4">
        <f>_xlfn.IFERROR(F38*G38," - ")</f>
        <v>0</v>
      </c>
      <c r="I38" s="230" t="e">
        <f>H38/$G$319</f>
        <v>#DIV/0!</v>
      </c>
      <c r="J38" s="225" t="e">
        <f>#REF!</f>
        <v>#REF!</v>
      </c>
      <c r="K38" s="326"/>
    </row>
    <row r="39" spans="1:11" s="14" customFormat="1" ht="15.75" customHeight="1" thickBot="1">
      <c r="A39" s="346">
        <v>2</v>
      </c>
      <c r="B39" s="347"/>
      <c r="C39" s="215"/>
      <c r="D39" s="216" t="s">
        <v>131</v>
      </c>
      <c r="E39" s="217">
        <f>SUM(E40)</f>
        <v>0</v>
      </c>
      <c r="F39" s="217"/>
      <c r="G39" s="217"/>
      <c r="H39" s="218"/>
      <c r="I39" s="219" t="e">
        <f>E39/$G$319</f>
        <v>#DIV/0!</v>
      </c>
      <c r="J39" s="220" t="e">
        <f>#REF!</f>
        <v>#REF!</v>
      </c>
      <c r="K39" s="328"/>
    </row>
    <row r="40" spans="1:11" s="14" customFormat="1" ht="14.25" customHeight="1" outlineLevel="1">
      <c r="A40" s="364" t="s">
        <v>20</v>
      </c>
      <c r="B40" s="365"/>
      <c r="C40" s="237"/>
      <c r="D40" s="238" t="s">
        <v>131</v>
      </c>
      <c r="E40" s="239">
        <f>SUM(H41:H53)</f>
        <v>0</v>
      </c>
      <c r="F40" s="239"/>
      <c r="G40" s="239"/>
      <c r="H40" s="239"/>
      <c r="I40" s="240" t="e">
        <f>E40/$G$319</f>
        <v>#DIV/0!</v>
      </c>
      <c r="J40" s="225" t="e">
        <f>#REF!</f>
        <v>#REF!</v>
      </c>
      <c r="K40" s="328"/>
    </row>
    <row r="41" spans="1:11" s="14" customFormat="1" ht="14.25" customHeight="1" outlineLevel="1">
      <c r="A41" s="9" t="s">
        <v>21</v>
      </c>
      <c r="B41" s="241" t="s">
        <v>173</v>
      </c>
      <c r="C41" s="226" t="s">
        <v>840</v>
      </c>
      <c r="D41" s="227" t="s">
        <v>618</v>
      </c>
      <c r="E41" s="228" t="s">
        <v>45</v>
      </c>
      <c r="F41" s="242">
        <v>3</v>
      </c>
      <c r="G41" s="143"/>
      <c r="H41" s="4">
        <f aca="true" t="shared" si="1" ref="H41:H53">F41*G41</f>
        <v>0</v>
      </c>
      <c r="I41" s="230" t="e">
        <f>H41/$G$319</f>
        <v>#DIV/0!</v>
      </c>
      <c r="J41" s="225" t="e">
        <f>#REF!</f>
        <v>#REF!</v>
      </c>
      <c r="K41" s="328"/>
    </row>
    <row r="42" spans="1:11" s="14" customFormat="1" ht="14.25" customHeight="1" outlineLevel="1">
      <c r="A42" s="9" t="s">
        <v>22</v>
      </c>
      <c r="B42" s="5" t="s">
        <v>187</v>
      </c>
      <c r="C42" s="226" t="s">
        <v>840</v>
      </c>
      <c r="D42" s="227" t="s">
        <v>619</v>
      </c>
      <c r="E42" s="228" t="s">
        <v>620</v>
      </c>
      <c r="F42" s="242">
        <v>7.3</v>
      </c>
      <c r="G42" s="143"/>
      <c r="H42" s="6">
        <f>F42*G42</f>
        <v>0</v>
      </c>
      <c r="I42" s="231" t="e">
        <f>H42/$G$319</f>
        <v>#DIV/0!</v>
      </c>
      <c r="J42" s="225" t="e">
        <f>#REF!</f>
        <v>#REF!</v>
      </c>
      <c r="K42" s="328"/>
    </row>
    <row r="43" spans="1:11" s="14" customFormat="1" ht="14.25" customHeight="1" outlineLevel="1">
      <c r="A43" s="9" t="s">
        <v>384</v>
      </c>
      <c r="B43" s="5" t="s">
        <v>85</v>
      </c>
      <c r="C43" s="226" t="s">
        <v>838</v>
      </c>
      <c r="D43" s="227" t="s">
        <v>621</v>
      </c>
      <c r="E43" s="228" t="s">
        <v>561</v>
      </c>
      <c r="F43" s="242">
        <v>310.47</v>
      </c>
      <c r="G43" s="143"/>
      <c r="H43" s="6">
        <f t="shared" si="1"/>
        <v>0</v>
      </c>
      <c r="I43" s="231" t="e">
        <f>H43/$G$319</f>
        <v>#DIV/0!</v>
      </c>
      <c r="J43" s="225" t="e">
        <f>#REF!</f>
        <v>#REF!</v>
      </c>
      <c r="K43" s="328"/>
    </row>
    <row r="44" spans="1:11" s="14" customFormat="1" ht="14.25" customHeight="1" outlineLevel="1">
      <c r="A44" s="9" t="s">
        <v>385</v>
      </c>
      <c r="B44" s="241" t="s">
        <v>84</v>
      </c>
      <c r="C44" s="226" t="s">
        <v>838</v>
      </c>
      <c r="D44" s="227" t="s">
        <v>622</v>
      </c>
      <c r="E44" s="228" t="s">
        <v>620</v>
      </c>
      <c r="F44" s="242">
        <v>27</v>
      </c>
      <c r="G44" s="143"/>
      <c r="H44" s="4">
        <f>F44*G44</f>
        <v>0</v>
      </c>
      <c r="I44" s="230" t="e">
        <f>H44/$G$319</f>
        <v>#DIV/0!</v>
      </c>
      <c r="J44" s="225" t="e">
        <f>#REF!</f>
        <v>#REF!</v>
      </c>
      <c r="K44" s="328"/>
    </row>
    <row r="45" spans="1:11" s="14" customFormat="1" ht="14.25" customHeight="1" outlineLevel="1">
      <c r="A45" s="9" t="s">
        <v>386</v>
      </c>
      <c r="B45" s="241" t="s">
        <v>191</v>
      </c>
      <c r="C45" s="226" t="s">
        <v>840</v>
      </c>
      <c r="D45" s="227" t="s">
        <v>623</v>
      </c>
      <c r="E45" s="228" t="s">
        <v>620</v>
      </c>
      <c r="F45" s="242">
        <v>33.37</v>
      </c>
      <c r="G45" s="143"/>
      <c r="H45" s="4">
        <f t="shared" si="1"/>
        <v>0</v>
      </c>
      <c r="I45" s="230" t="e">
        <f>H45/$G$319</f>
        <v>#DIV/0!</v>
      </c>
      <c r="J45" s="225" t="e">
        <f>#REF!</f>
        <v>#REF!</v>
      </c>
      <c r="K45" s="328"/>
    </row>
    <row r="46" spans="1:11" s="14" customFormat="1" ht="14.25" customHeight="1" outlineLevel="1">
      <c r="A46" s="9" t="s">
        <v>387</v>
      </c>
      <c r="B46" s="5" t="s">
        <v>246</v>
      </c>
      <c r="C46" s="226" t="s">
        <v>840</v>
      </c>
      <c r="D46" s="227" t="s">
        <v>624</v>
      </c>
      <c r="E46" s="228" t="s">
        <v>45</v>
      </c>
      <c r="F46" s="242">
        <v>16</v>
      </c>
      <c r="G46" s="143"/>
      <c r="H46" s="6">
        <f>F46*G46</f>
        <v>0</v>
      </c>
      <c r="I46" s="231" t="e">
        <f>H46/$G$319</f>
        <v>#DIV/0!</v>
      </c>
      <c r="J46" s="225" t="e">
        <f>#REF!</f>
        <v>#REF!</v>
      </c>
      <c r="K46" s="328"/>
    </row>
    <row r="47" spans="1:11" s="14" customFormat="1" ht="14.25" customHeight="1" outlineLevel="1">
      <c r="A47" s="9" t="s">
        <v>388</v>
      </c>
      <c r="B47" s="5" t="s">
        <v>291</v>
      </c>
      <c r="C47" s="226" t="s">
        <v>840</v>
      </c>
      <c r="D47" s="227" t="s">
        <v>625</v>
      </c>
      <c r="E47" s="228" t="s">
        <v>45</v>
      </c>
      <c r="F47" s="242">
        <v>1</v>
      </c>
      <c r="G47" s="143"/>
      <c r="H47" s="6">
        <f>F47*G47</f>
        <v>0</v>
      </c>
      <c r="I47" s="231" t="e">
        <f>H47/$G$319</f>
        <v>#DIV/0!</v>
      </c>
      <c r="J47" s="225" t="e">
        <f>#REF!</f>
        <v>#REF!</v>
      </c>
      <c r="K47" s="328"/>
    </row>
    <row r="48" spans="1:11" s="14" customFormat="1" ht="14.25" customHeight="1" outlineLevel="1">
      <c r="A48" s="9" t="s">
        <v>389</v>
      </c>
      <c r="B48" s="25" t="s">
        <v>213</v>
      </c>
      <c r="C48" s="226" t="s">
        <v>840</v>
      </c>
      <c r="D48" s="227" t="s">
        <v>626</v>
      </c>
      <c r="E48" s="228" t="s">
        <v>561</v>
      </c>
      <c r="F48" s="242">
        <v>29.67</v>
      </c>
      <c r="G48" s="143"/>
      <c r="H48" s="6">
        <f t="shared" si="1"/>
        <v>0</v>
      </c>
      <c r="I48" s="231" t="e">
        <f>H48/$G$319</f>
        <v>#DIV/0!</v>
      </c>
      <c r="J48" s="225" t="e">
        <f>#REF!</f>
        <v>#REF!</v>
      </c>
      <c r="K48" s="328"/>
    </row>
    <row r="49" spans="1:11" s="14" customFormat="1" ht="14.25" customHeight="1" outlineLevel="1">
      <c r="A49" s="9" t="s">
        <v>390</v>
      </c>
      <c r="B49" s="5" t="s">
        <v>218</v>
      </c>
      <c r="C49" s="226" t="s">
        <v>840</v>
      </c>
      <c r="D49" s="227" t="s">
        <v>627</v>
      </c>
      <c r="E49" s="228" t="s">
        <v>561</v>
      </c>
      <c r="F49" s="242">
        <v>52.5</v>
      </c>
      <c r="G49" s="143"/>
      <c r="H49" s="6">
        <f>F49*G49</f>
        <v>0</v>
      </c>
      <c r="I49" s="231" t="e">
        <f>H49/$G$319</f>
        <v>#DIV/0!</v>
      </c>
      <c r="J49" s="225" t="e">
        <f>#REF!</f>
        <v>#REF!</v>
      </c>
      <c r="K49" s="328"/>
    </row>
    <row r="50" spans="1:11" s="14" customFormat="1" ht="14.25" customHeight="1" outlineLevel="1">
      <c r="A50" s="9" t="s">
        <v>408</v>
      </c>
      <c r="B50" s="25" t="s">
        <v>201</v>
      </c>
      <c r="C50" s="226" t="s">
        <v>840</v>
      </c>
      <c r="D50" s="227" t="s">
        <v>628</v>
      </c>
      <c r="E50" s="228" t="s">
        <v>45</v>
      </c>
      <c r="F50" s="242">
        <v>5</v>
      </c>
      <c r="G50" s="143"/>
      <c r="H50" s="6">
        <f t="shared" si="1"/>
        <v>0</v>
      </c>
      <c r="I50" s="231" t="e">
        <f>H50/$G$319</f>
        <v>#DIV/0!</v>
      </c>
      <c r="J50" s="225" t="e">
        <f>#REF!</f>
        <v>#REF!</v>
      </c>
      <c r="K50" s="328"/>
    </row>
    <row r="51" spans="1:11" s="14" customFormat="1" ht="14.25" customHeight="1" outlineLevel="1">
      <c r="A51" s="9" t="s">
        <v>409</v>
      </c>
      <c r="B51" s="243" t="s">
        <v>202</v>
      </c>
      <c r="C51" s="226" t="s">
        <v>840</v>
      </c>
      <c r="D51" s="227" t="s">
        <v>629</v>
      </c>
      <c r="E51" s="228" t="s">
        <v>45</v>
      </c>
      <c r="F51" s="242">
        <v>5</v>
      </c>
      <c r="G51" s="143"/>
      <c r="H51" s="4">
        <f t="shared" si="1"/>
        <v>0</v>
      </c>
      <c r="I51" s="230" t="e">
        <f>H51/$G$319</f>
        <v>#DIV/0!</v>
      </c>
      <c r="J51" s="225" t="e">
        <f>#REF!</f>
        <v>#REF!</v>
      </c>
      <c r="K51" s="328"/>
    </row>
    <row r="52" spans="1:11" s="14" customFormat="1" ht="14.25" customHeight="1" outlineLevel="1">
      <c r="A52" s="9" t="s">
        <v>457</v>
      </c>
      <c r="B52" s="7" t="s">
        <v>87</v>
      </c>
      <c r="C52" s="226" t="s">
        <v>838</v>
      </c>
      <c r="D52" s="227" t="s">
        <v>630</v>
      </c>
      <c r="E52" s="228" t="s">
        <v>620</v>
      </c>
      <c r="F52" s="242">
        <v>365</v>
      </c>
      <c r="G52" s="143"/>
      <c r="H52" s="6">
        <f>F52*G52</f>
        <v>0</v>
      </c>
      <c r="I52" s="231" t="e">
        <f>H52/$G$319</f>
        <v>#DIV/0!</v>
      </c>
      <c r="J52" s="225" t="e">
        <f>#REF!</f>
        <v>#REF!</v>
      </c>
      <c r="K52" s="328"/>
    </row>
    <row r="53" spans="1:11" s="14" customFormat="1" ht="14.25" customHeight="1" outlineLevel="1" thickBot="1">
      <c r="A53" s="9" t="s">
        <v>485</v>
      </c>
      <c r="B53" s="7" t="s">
        <v>86</v>
      </c>
      <c r="C53" s="226" t="s">
        <v>838</v>
      </c>
      <c r="D53" s="227" t="s">
        <v>631</v>
      </c>
      <c r="E53" s="228" t="s">
        <v>632</v>
      </c>
      <c r="F53" s="242">
        <v>3134</v>
      </c>
      <c r="G53" s="143"/>
      <c r="H53" s="6">
        <f t="shared" si="1"/>
        <v>0</v>
      </c>
      <c r="I53" s="231" t="e">
        <f>H53/$G$319</f>
        <v>#DIV/0!</v>
      </c>
      <c r="J53" s="225" t="e">
        <f>#REF!</f>
        <v>#REF!</v>
      </c>
      <c r="K53" s="328"/>
    </row>
    <row r="54" spans="1:11" ht="15.75" customHeight="1" thickBot="1">
      <c r="A54" s="346">
        <v>3</v>
      </c>
      <c r="B54" s="347"/>
      <c r="C54" s="215"/>
      <c r="D54" s="216" t="s">
        <v>394</v>
      </c>
      <c r="E54" s="217">
        <f>SUM(E55+E72)</f>
        <v>0</v>
      </c>
      <c r="F54" s="217"/>
      <c r="G54" s="217"/>
      <c r="H54" s="218"/>
      <c r="I54" s="219" t="e">
        <f>E54/$G$319</f>
        <v>#DIV/0!</v>
      </c>
      <c r="J54" s="220" t="e">
        <f>#REF!</f>
        <v>#REF!</v>
      </c>
      <c r="K54" s="326"/>
    </row>
    <row r="55" spans="1:11" ht="12.75" customHeight="1" outlineLevel="1">
      <c r="A55" s="366" t="s">
        <v>23</v>
      </c>
      <c r="B55" s="367"/>
      <c r="C55" s="237"/>
      <c r="D55" s="238" t="s">
        <v>348</v>
      </c>
      <c r="E55" s="239">
        <f>SUM(H56:H71)</f>
        <v>0</v>
      </c>
      <c r="F55" s="239"/>
      <c r="G55" s="239"/>
      <c r="H55" s="239"/>
      <c r="I55" s="240" t="e">
        <f>E55/$G$319</f>
        <v>#DIV/0!</v>
      </c>
      <c r="J55" s="225" t="e">
        <f>#REF!</f>
        <v>#REF!</v>
      </c>
      <c r="K55" s="326"/>
    </row>
    <row r="56" spans="1:11" s="14" customFormat="1" ht="14.25" outlineLevel="1">
      <c r="A56" s="9" t="s">
        <v>24</v>
      </c>
      <c r="B56" s="22" t="s">
        <v>177</v>
      </c>
      <c r="C56" s="226" t="s">
        <v>840</v>
      </c>
      <c r="D56" s="227" t="s">
        <v>633</v>
      </c>
      <c r="E56" s="228" t="s">
        <v>620</v>
      </c>
      <c r="F56" s="244">
        <v>56.69</v>
      </c>
      <c r="G56" s="143"/>
      <c r="H56" s="6">
        <f aca="true" t="shared" si="2" ref="H56:H67">F56*G56</f>
        <v>0</v>
      </c>
      <c r="I56" s="231" t="e">
        <f>H56/$G$319</f>
        <v>#DIV/0!</v>
      </c>
      <c r="J56" s="225" t="e">
        <f>#REF!</f>
        <v>#REF!</v>
      </c>
      <c r="K56" s="328"/>
    </row>
    <row r="57" spans="1:11" s="14" customFormat="1" ht="14.25" outlineLevel="1">
      <c r="A57" s="9" t="s">
        <v>25</v>
      </c>
      <c r="B57" s="22" t="s">
        <v>178</v>
      </c>
      <c r="C57" s="226" t="s">
        <v>840</v>
      </c>
      <c r="D57" s="227" t="s">
        <v>634</v>
      </c>
      <c r="E57" s="228" t="s">
        <v>561</v>
      </c>
      <c r="F57" s="244">
        <v>85.33</v>
      </c>
      <c r="G57" s="143"/>
      <c r="H57" s="6">
        <f t="shared" si="2"/>
        <v>0</v>
      </c>
      <c r="I57" s="231" t="e">
        <f>H57/$G$319</f>
        <v>#DIV/0!</v>
      </c>
      <c r="J57" s="225" t="e">
        <f>#REF!</f>
        <v>#REF!</v>
      </c>
      <c r="K57" s="328"/>
    </row>
    <row r="58" spans="1:11" s="14" customFormat="1" ht="14.25" outlineLevel="1">
      <c r="A58" s="9" t="s">
        <v>26</v>
      </c>
      <c r="B58" s="22" t="s">
        <v>175</v>
      </c>
      <c r="C58" s="226" t="s">
        <v>840</v>
      </c>
      <c r="D58" s="227" t="s">
        <v>635</v>
      </c>
      <c r="E58" s="228" t="s">
        <v>561</v>
      </c>
      <c r="F58" s="244">
        <v>8.27</v>
      </c>
      <c r="G58" s="143"/>
      <c r="H58" s="6">
        <f aca="true" t="shared" si="3" ref="H58:H63">F58*G58</f>
        <v>0</v>
      </c>
      <c r="I58" s="231" t="e">
        <f>H58/$G$319</f>
        <v>#DIV/0!</v>
      </c>
      <c r="J58" s="225" t="e">
        <f>#REF!</f>
        <v>#REF!</v>
      </c>
      <c r="K58" s="328"/>
    </row>
    <row r="59" spans="1:11" s="14" customFormat="1" ht="14.25" outlineLevel="1">
      <c r="A59" s="9" t="s">
        <v>27</v>
      </c>
      <c r="B59" s="22" t="s">
        <v>181</v>
      </c>
      <c r="C59" s="226" t="s">
        <v>840</v>
      </c>
      <c r="D59" s="227" t="s">
        <v>636</v>
      </c>
      <c r="E59" s="228" t="s">
        <v>561</v>
      </c>
      <c r="F59" s="244">
        <v>126</v>
      </c>
      <c r="G59" s="143"/>
      <c r="H59" s="6">
        <f t="shared" si="3"/>
        <v>0</v>
      </c>
      <c r="I59" s="231" t="e">
        <f>H59/$G$319</f>
        <v>#DIV/0!</v>
      </c>
      <c r="J59" s="225" t="e">
        <f>#REF!</f>
        <v>#REF!</v>
      </c>
      <c r="K59" s="328"/>
    </row>
    <row r="60" spans="1:11" s="14" customFormat="1" ht="14.25" outlineLevel="1">
      <c r="A60" s="9" t="s">
        <v>133</v>
      </c>
      <c r="B60" s="22" t="s">
        <v>182</v>
      </c>
      <c r="C60" s="226" t="s">
        <v>840</v>
      </c>
      <c r="D60" s="227" t="s">
        <v>637</v>
      </c>
      <c r="E60" s="228" t="s">
        <v>638</v>
      </c>
      <c r="F60" s="244">
        <v>1688.95</v>
      </c>
      <c r="G60" s="143"/>
      <c r="H60" s="6">
        <f>F60*G60</f>
        <v>0</v>
      </c>
      <c r="I60" s="231" t="e">
        <f>H60/$G$319</f>
        <v>#DIV/0!</v>
      </c>
      <c r="J60" s="225" t="e">
        <f>#REF!</f>
        <v>#REF!</v>
      </c>
      <c r="K60" s="328"/>
    </row>
    <row r="61" spans="1:11" s="14" customFormat="1" ht="14.25" outlineLevel="1">
      <c r="A61" s="9" t="s">
        <v>151</v>
      </c>
      <c r="B61" s="22" t="s">
        <v>184</v>
      </c>
      <c r="C61" s="226" t="s">
        <v>840</v>
      </c>
      <c r="D61" s="227" t="s">
        <v>639</v>
      </c>
      <c r="E61" s="228" t="s">
        <v>620</v>
      </c>
      <c r="F61" s="244">
        <v>22.52</v>
      </c>
      <c r="G61" s="143"/>
      <c r="H61" s="6">
        <f t="shared" si="3"/>
        <v>0</v>
      </c>
      <c r="I61" s="231" t="e">
        <f>H61/$G$319</f>
        <v>#DIV/0!</v>
      </c>
      <c r="J61" s="225" t="e">
        <f>#REF!</f>
        <v>#REF!</v>
      </c>
      <c r="K61" s="328"/>
    </row>
    <row r="62" spans="1:11" ht="12.75" outlineLevel="1">
      <c r="A62" s="9" t="s">
        <v>152</v>
      </c>
      <c r="B62" s="245" t="s">
        <v>185</v>
      </c>
      <c r="C62" s="226" t="s">
        <v>840</v>
      </c>
      <c r="D62" s="227" t="s">
        <v>640</v>
      </c>
      <c r="E62" s="228" t="s">
        <v>561</v>
      </c>
      <c r="F62" s="244">
        <v>157.66</v>
      </c>
      <c r="G62" s="143"/>
      <c r="H62" s="4">
        <f>F62*G62</f>
        <v>0</v>
      </c>
      <c r="I62" s="230" t="e">
        <f>H62/$G$319</f>
        <v>#DIV/0!</v>
      </c>
      <c r="J62" s="225" t="e">
        <f>#REF!</f>
        <v>#REF!</v>
      </c>
      <c r="K62" s="326"/>
    </row>
    <row r="63" spans="1:11" ht="12.75" outlineLevel="1">
      <c r="A63" s="9" t="s">
        <v>153</v>
      </c>
      <c r="B63" s="3" t="s">
        <v>304</v>
      </c>
      <c r="C63" s="226" t="s">
        <v>840</v>
      </c>
      <c r="D63" s="227" t="s">
        <v>641</v>
      </c>
      <c r="E63" s="228" t="s">
        <v>561</v>
      </c>
      <c r="F63" s="244">
        <v>136.15</v>
      </c>
      <c r="G63" s="143"/>
      <c r="H63" s="4">
        <f t="shared" si="3"/>
        <v>0</v>
      </c>
      <c r="I63" s="230" t="e">
        <f>H63/$G$319</f>
        <v>#DIV/0!</v>
      </c>
      <c r="J63" s="225" t="e">
        <f>#REF!</f>
        <v>#REF!</v>
      </c>
      <c r="K63" s="326"/>
    </row>
    <row r="64" spans="1:11" s="14" customFormat="1" ht="14.25" outlineLevel="1">
      <c r="A64" s="9" t="s">
        <v>157</v>
      </c>
      <c r="B64" s="245" t="s">
        <v>174</v>
      </c>
      <c r="C64" s="226" t="s">
        <v>840</v>
      </c>
      <c r="D64" s="227" t="s">
        <v>642</v>
      </c>
      <c r="E64" s="228" t="s">
        <v>620</v>
      </c>
      <c r="F64" s="244">
        <v>28.16</v>
      </c>
      <c r="G64" s="143"/>
      <c r="H64" s="6">
        <f t="shared" si="2"/>
        <v>0</v>
      </c>
      <c r="I64" s="231" t="e">
        <f>H64/$G$319</f>
        <v>#DIV/0!</v>
      </c>
      <c r="J64" s="225" t="e">
        <f>#REF!</f>
        <v>#REF!</v>
      </c>
      <c r="K64" s="328"/>
    </row>
    <row r="65" spans="1:11" ht="12.75" outlineLevel="1">
      <c r="A65" s="9" t="s">
        <v>158</v>
      </c>
      <c r="B65" s="7" t="s">
        <v>88</v>
      </c>
      <c r="C65" s="226" t="s">
        <v>838</v>
      </c>
      <c r="D65" s="227" t="s">
        <v>643</v>
      </c>
      <c r="E65" s="228" t="s">
        <v>632</v>
      </c>
      <c r="F65" s="244">
        <v>891.47</v>
      </c>
      <c r="G65" s="143"/>
      <c r="H65" s="4">
        <f t="shared" si="2"/>
        <v>0</v>
      </c>
      <c r="I65" s="230" t="e">
        <f>H65/$G$319</f>
        <v>#DIV/0!</v>
      </c>
      <c r="J65" s="225" t="e">
        <f>#REF!</f>
        <v>#REF!</v>
      </c>
      <c r="K65" s="326"/>
    </row>
    <row r="66" spans="1:11" ht="12.75" outlineLevel="1">
      <c r="A66" s="9" t="s">
        <v>162</v>
      </c>
      <c r="B66" s="7" t="s">
        <v>119</v>
      </c>
      <c r="C66" s="226" t="s">
        <v>838</v>
      </c>
      <c r="D66" s="227" t="s">
        <v>644</v>
      </c>
      <c r="E66" s="228" t="s">
        <v>620</v>
      </c>
      <c r="F66" s="244">
        <v>28.16</v>
      </c>
      <c r="G66" s="143"/>
      <c r="H66" s="27">
        <f t="shared" si="2"/>
        <v>0</v>
      </c>
      <c r="I66" s="246" t="e">
        <f>H66/$G$319</f>
        <v>#DIV/0!</v>
      </c>
      <c r="J66" s="225" t="e">
        <f>#REF!</f>
        <v>#REF!</v>
      </c>
      <c r="K66" s="326"/>
    </row>
    <row r="67" spans="1:11" s="14" customFormat="1" ht="14.25" outlineLevel="1">
      <c r="A67" s="9" t="s">
        <v>403</v>
      </c>
      <c r="B67" s="22" t="s">
        <v>209</v>
      </c>
      <c r="C67" s="226" t="s">
        <v>840</v>
      </c>
      <c r="D67" s="227" t="s">
        <v>645</v>
      </c>
      <c r="E67" s="228" t="s">
        <v>45</v>
      </c>
      <c r="F67" s="244">
        <v>2</v>
      </c>
      <c r="G67" s="143"/>
      <c r="H67" s="6">
        <f t="shared" si="2"/>
        <v>0</v>
      </c>
      <c r="I67" s="231" t="e">
        <f>H67/$G$319</f>
        <v>#DIV/0!</v>
      </c>
      <c r="J67" s="225" t="e">
        <f>#REF!</f>
        <v>#REF!</v>
      </c>
      <c r="K67" s="328"/>
    </row>
    <row r="68" spans="1:11" ht="12.75" outlineLevel="1">
      <c r="A68" s="9" t="s">
        <v>404</v>
      </c>
      <c r="B68" s="245" t="s">
        <v>231</v>
      </c>
      <c r="C68" s="226" t="s">
        <v>840</v>
      </c>
      <c r="D68" s="227" t="s">
        <v>646</v>
      </c>
      <c r="E68" s="228" t="s">
        <v>45</v>
      </c>
      <c r="F68" s="244">
        <v>1</v>
      </c>
      <c r="G68" s="143"/>
      <c r="H68" s="4">
        <f>F68*G68</f>
        <v>0</v>
      </c>
      <c r="I68" s="230" t="e">
        <f>H68/$G$319</f>
        <v>#DIV/0!</v>
      </c>
      <c r="J68" s="225" t="e">
        <f>#REF!</f>
        <v>#REF!</v>
      </c>
      <c r="K68" s="326"/>
    </row>
    <row r="69" spans="1:11" ht="12.75" outlineLevel="1">
      <c r="A69" s="9" t="s">
        <v>405</v>
      </c>
      <c r="B69" s="3" t="s">
        <v>179</v>
      </c>
      <c r="C69" s="226" t="s">
        <v>840</v>
      </c>
      <c r="D69" s="227" t="s">
        <v>647</v>
      </c>
      <c r="E69" s="228" t="s">
        <v>45</v>
      </c>
      <c r="F69" s="244">
        <v>1</v>
      </c>
      <c r="G69" s="143"/>
      <c r="H69" s="4">
        <f>F69*G69</f>
        <v>0</v>
      </c>
      <c r="I69" s="230" t="e">
        <f>H69/$G$319</f>
        <v>#DIV/0!</v>
      </c>
      <c r="J69" s="225" t="e">
        <f>#REF!</f>
        <v>#REF!</v>
      </c>
      <c r="K69" s="326"/>
    </row>
    <row r="70" spans="1:11" s="14" customFormat="1" ht="14.25" outlineLevel="1">
      <c r="A70" s="9" t="s">
        <v>406</v>
      </c>
      <c r="B70" s="245" t="s">
        <v>180</v>
      </c>
      <c r="C70" s="226" t="s">
        <v>840</v>
      </c>
      <c r="D70" s="227" t="s">
        <v>648</v>
      </c>
      <c r="E70" s="228" t="s">
        <v>605</v>
      </c>
      <c r="F70" s="244">
        <v>48</v>
      </c>
      <c r="G70" s="143"/>
      <c r="H70" s="6">
        <f>F70*G70</f>
        <v>0</v>
      </c>
      <c r="I70" s="231" t="e">
        <f>H70/$G$319</f>
        <v>#DIV/0!</v>
      </c>
      <c r="J70" s="225" t="e">
        <f>#REF!</f>
        <v>#REF!</v>
      </c>
      <c r="K70" s="328"/>
    </row>
    <row r="71" spans="1:11" ht="12.75" outlineLevel="1">
      <c r="A71" s="9" t="s">
        <v>407</v>
      </c>
      <c r="B71" s="7" t="s">
        <v>182</v>
      </c>
      <c r="C71" s="247" t="s">
        <v>840</v>
      </c>
      <c r="D71" s="248" t="s">
        <v>637</v>
      </c>
      <c r="E71" s="249" t="s">
        <v>638</v>
      </c>
      <c r="F71" s="244">
        <v>912</v>
      </c>
      <c r="G71" s="144"/>
      <c r="H71" s="27">
        <f>F71*G71</f>
        <v>0</v>
      </c>
      <c r="I71" s="246" t="e">
        <f>H71/$G$319</f>
        <v>#DIV/0!</v>
      </c>
      <c r="J71" s="225" t="e">
        <f>#REF!</f>
        <v>#REF!</v>
      </c>
      <c r="K71" s="326"/>
    </row>
    <row r="72" spans="1:11" ht="12.75" customHeight="1" outlineLevel="1">
      <c r="A72" s="341" t="s">
        <v>28</v>
      </c>
      <c r="B72" s="341"/>
      <c r="C72" s="250"/>
      <c r="D72" s="251" t="s">
        <v>402</v>
      </c>
      <c r="E72" s="252">
        <f>SUM(H73:H81)</f>
        <v>0</v>
      </c>
      <c r="F72" s="252"/>
      <c r="G72" s="252"/>
      <c r="H72" s="252"/>
      <c r="I72" s="253" t="e">
        <f>E72/$G$319</f>
        <v>#DIV/0!</v>
      </c>
      <c r="J72" s="225" t="e">
        <f>#REF!</f>
        <v>#REF!</v>
      </c>
      <c r="K72" s="326"/>
    </row>
    <row r="73" spans="1:11" s="14" customFormat="1" ht="14.25" outlineLevel="1">
      <c r="A73" s="9" t="s">
        <v>395</v>
      </c>
      <c r="B73" s="22" t="s">
        <v>177</v>
      </c>
      <c r="C73" s="226" t="s">
        <v>840</v>
      </c>
      <c r="D73" s="227" t="s">
        <v>633</v>
      </c>
      <c r="E73" s="228" t="s">
        <v>620</v>
      </c>
      <c r="F73" s="244">
        <v>18.75</v>
      </c>
      <c r="G73" s="143"/>
      <c r="H73" s="6">
        <f aca="true" t="shared" si="4" ref="H73:H81">F73*G73</f>
        <v>0</v>
      </c>
      <c r="I73" s="231" t="e">
        <f>H73/$G$319</f>
        <v>#DIV/0!</v>
      </c>
      <c r="J73" s="225" t="e">
        <f>#REF!</f>
        <v>#REF!</v>
      </c>
      <c r="K73" s="328"/>
    </row>
    <row r="74" spans="1:11" s="14" customFormat="1" ht="14.25" outlineLevel="1">
      <c r="A74" s="9" t="s">
        <v>396</v>
      </c>
      <c r="B74" s="22" t="s">
        <v>178</v>
      </c>
      <c r="C74" s="226" t="s">
        <v>840</v>
      </c>
      <c r="D74" s="227" t="s">
        <v>634</v>
      </c>
      <c r="E74" s="228" t="s">
        <v>561</v>
      </c>
      <c r="F74" s="244">
        <v>25</v>
      </c>
      <c r="G74" s="143"/>
      <c r="H74" s="6">
        <f t="shared" si="4"/>
        <v>0</v>
      </c>
      <c r="I74" s="231" t="e">
        <f>H74/$G$319</f>
        <v>#DIV/0!</v>
      </c>
      <c r="J74" s="225" t="e">
        <f>#REF!</f>
        <v>#REF!</v>
      </c>
      <c r="K74" s="328"/>
    </row>
    <row r="75" spans="1:11" s="14" customFormat="1" ht="14.25" outlineLevel="1">
      <c r="A75" s="9" t="s">
        <v>397</v>
      </c>
      <c r="B75" s="22" t="s">
        <v>175</v>
      </c>
      <c r="C75" s="226" t="s">
        <v>840</v>
      </c>
      <c r="D75" s="227" t="s">
        <v>635</v>
      </c>
      <c r="E75" s="228" t="s">
        <v>561</v>
      </c>
      <c r="F75" s="244">
        <v>25</v>
      </c>
      <c r="G75" s="143"/>
      <c r="H75" s="6">
        <f t="shared" si="4"/>
        <v>0</v>
      </c>
      <c r="I75" s="231" t="e">
        <f>H75/$G$319</f>
        <v>#DIV/0!</v>
      </c>
      <c r="J75" s="225" t="e">
        <f>#REF!</f>
        <v>#REF!</v>
      </c>
      <c r="K75" s="328"/>
    </row>
    <row r="76" spans="1:11" s="14" customFormat="1" ht="14.25" outlineLevel="1">
      <c r="A76" s="9" t="s">
        <v>398</v>
      </c>
      <c r="B76" s="22" t="s">
        <v>181</v>
      </c>
      <c r="C76" s="226" t="s">
        <v>840</v>
      </c>
      <c r="D76" s="227" t="s">
        <v>636</v>
      </c>
      <c r="E76" s="228" t="s">
        <v>561</v>
      </c>
      <c r="F76" s="244">
        <v>15</v>
      </c>
      <c r="G76" s="143"/>
      <c r="H76" s="6">
        <f t="shared" si="4"/>
        <v>0</v>
      </c>
      <c r="I76" s="231" t="e">
        <f>H76/$G$319</f>
        <v>#DIV/0!</v>
      </c>
      <c r="J76" s="225" t="e">
        <f>#REF!</f>
        <v>#REF!</v>
      </c>
      <c r="K76" s="328"/>
    </row>
    <row r="77" spans="1:11" s="14" customFormat="1" ht="14.25" outlineLevel="1">
      <c r="A77" s="9" t="s">
        <v>399</v>
      </c>
      <c r="B77" s="22" t="s">
        <v>182</v>
      </c>
      <c r="C77" s="226" t="s">
        <v>840</v>
      </c>
      <c r="D77" s="227" t="s">
        <v>637</v>
      </c>
      <c r="E77" s="228" t="s">
        <v>638</v>
      </c>
      <c r="F77" s="244">
        <v>625</v>
      </c>
      <c r="G77" s="143"/>
      <c r="H77" s="6">
        <f t="shared" si="4"/>
        <v>0</v>
      </c>
      <c r="I77" s="231" t="e">
        <f>H77/$G$319</f>
        <v>#DIV/0!</v>
      </c>
      <c r="J77" s="225" t="e">
        <f>#REF!</f>
        <v>#REF!</v>
      </c>
      <c r="K77" s="328"/>
    </row>
    <row r="78" spans="1:11" s="14" customFormat="1" ht="14.25" outlineLevel="1">
      <c r="A78" s="9" t="s">
        <v>400</v>
      </c>
      <c r="B78" s="22" t="s">
        <v>343</v>
      </c>
      <c r="C78" s="226" t="s">
        <v>840</v>
      </c>
      <c r="D78" s="227" t="s">
        <v>649</v>
      </c>
      <c r="E78" s="228" t="s">
        <v>561</v>
      </c>
      <c r="F78" s="244">
        <v>300</v>
      </c>
      <c r="G78" s="143"/>
      <c r="H78" s="6">
        <f t="shared" si="4"/>
        <v>0</v>
      </c>
      <c r="I78" s="231" t="e">
        <f>H78/$G$319</f>
        <v>#DIV/0!</v>
      </c>
      <c r="J78" s="225" t="e">
        <f>#REF!</f>
        <v>#REF!</v>
      </c>
      <c r="K78" s="328"/>
    </row>
    <row r="79" spans="1:11" s="14" customFormat="1" ht="14.25" outlineLevel="1">
      <c r="A79" s="9" t="s">
        <v>401</v>
      </c>
      <c r="B79" s="22" t="s">
        <v>188</v>
      </c>
      <c r="C79" s="226" t="s">
        <v>840</v>
      </c>
      <c r="D79" s="227" t="s">
        <v>650</v>
      </c>
      <c r="E79" s="228" t="s">
        <v>620</v>
      </c>
      <c r="F79" s="244">
        <v>15</v>
      </c>
      <c r="G79" s="143"/>
      <c r="H79" s="6">
        <f t="shared" si="4"/>
        <v>0</v>
      </c>
      <c r="I79" s="231" t="e">
        <f>H79/$G$319</f>
        <v>#DIV/0!</v>
      </c>
      <c r="J79" s="225" t="e">
        <f>#REF!</f>
        <v>#REF!</v>
      </c>
      <c r="K79" s="328"/>
    </row>
    <row r="80" spans="1:11" s="14" customFormat="1" ht="14.25" outlineLevel="1">
      <c r="A80" s="9" t="s">
        <v>410</v>
      </c>
      <c r="B80" s="245" t="s">
        <v>237</v>
      </c>
      <c r="C80" s="226" t="s">
        <v>840</v>
      </c>
      <c r="D80" s="227" t="s">
        <v>651</v>
      </c>
      <c r="E80" s="228" t="s">
        <v>605</v>
      </c>
      <c r="F80" s="244">
        <v>22</v>
      </c>
      <c r="G80" s="143"/>
      <c r="H80" s="6">
        <f t="shared" si="4"/>
        <v>0</v>
      </c>
      <c r="I80" s="231" t="e">
        <f>H80/$G$319</f>
        <v>#DIV/0!</v>
      </c>
      <c r="J80" s="225" t="e">
        <f>#REF!</f>
        <v>#REF!</v>
      </c>
      <c r="K80" s="328"/>
    </row>
    <row r="81" spans="1:11" s="14" customFormat="1" ht="15" outlineLevel="1" thickBot="1">
      <c r="A81" s="9" t="s">
        <v>411</v>
      </c>
      <c r="B81" s="22" t="s">
        <v>29</v>
      </c>
      <c r="C81" s="226" t="s">
        <v>840</v>
      </c>
      <c r="D81" s="227" t="s">
        <v>652</v>
      </c>
      <c r="E81" s="228" t="s">
        <v>561</v>
      </c>
      <c r="F81" s="244">
        <v>187.98</v>
      </c>
      <c r="G81" s="143"/>
      <c r="H81" s="6">
        <f t="shared" si="4"/>
        <v>0</v>
      </c>
      <c r="I81" s="231" t="e">
        <f>H81/$G$319</f>
        <v>#DIV/0!</v>
      </c>
      <c r="J81" s="225" t="e">
        <f>#REF!</f>
        <v>#REF!</v>
      </c>
      <c r="K81" s="328"/>
    </row>
    <row r="82" spans="1:11" ht="15.75" thickBot="1">
      <c r="A82" s="346">
        <v>4</v>
      </c>
      <c r="B82" s="347"/>
      <c r="C82" s="215"/>
      <c r="D82" s="216" t="s">
        <v>30</v>
      </c>
      <c r="E82" s="217">
        <f>SUM(E83+E87)</f>
        <v>0</v>
      </c>
      <c r="F82" s="217"/>
      <c r="G82" s="217"/>
      <c r="H82" s="218"/>
      <c r="I82" s="219" t="e">
        <f>E82/$G$319</f>
        <v>#DIV/0!</v>
      </c>
      <c r="J82" s="220" t="e">
        <f>#REF!</f>
        <v>#REF!</v>
      </c>
      <c r="K82" s="326"/>
    </row>
    <row r="83" spans="1:11" ht="12.75" customHeight="1" outlineLevel="1">
      <c r="A83" s="344" t="s">
        <v>31</v>
      </c>
      <c r="B83" s="345"/>
      <c r="C83" s="237"/>
      <c r="D83" s="238" t="s">
        <v>32</v>
      </c>
      <c r="E83" s="239">
        <f>SUM(H84:H86)</f>
        <v>0</v>
      </c>
      <c r="F83" s="239"/>
      <c r="G83" s="239"/>
      <c r="H83" s="239"/>
      <c r="I83" s="240" t="e">
        <f>E83/$G$319</f>
        <v>#DIV/0!</v>
      </c>
      <c r="J83" s="225" t="e">
        <f>#REF!</f>
        <v>#REF!</v>
      </c>
      <c r="K83" s="326"/>
    </row>
    <row r="84" spans="1:11" ht="12.75" outlineLevel="1">
      <c r="A84" s="254" t="s">
        <v>33</v>
      </c>
      <c r="B84" s="245" t="s">
        <v>189</v>
      </c>
      <c r="C84" s="226" t="s">
        <v>840</v>
      </c>
      <c r="D84" s="227" t="s">
        <v>653</v>
      </c>
      <c r="E84" s="228" t="s">
        <v>561</v>
      </c>
      <c r="F84" s="255">
        <v>424.88</v>
      </c>
      <c r="G84" s="143"/>
      <c r="H84" s="256">
        <f>F84*G84</f>
        <v>0</v>
      </c>
      <c r="I84" s="231" t="e">
        <f>H84/$G$319</f>
        <v>#DIV/0!</v>
      </c>
      <c r="J84" s="225" t="e">
        <f>#REF!</f>
        <v>#REF!</v>
      </c>
      <c r="K84" s="326"/>
    </row>
    <row r="85" spans="1:11" s="145" customFormat="1" ht="12.75" outlineLevel="1">
      <c r="A85" s="254" t="s">
        <v>367</v>
      </c>
      <c r="B85" s="257" t="s">
        <v>190</v>
      </c>
      <c r="C85" s="226" t="s">
        <v>840</v>
      </c>
      <c r="D85" s="227" t="s">
        <v>654</v>
      </c>
      <c r="E85" s="228" t="s">
        <v>605</v>
      </c>
      <c r="F85" s="255">
        <v>100.56</v>
      </c>
      <c r="G85" s="143"/>
      <c r="H85" s="258">
        <f>F85*G85</f>
        <v>0</v>
      </c>
      <c r="I85" s="259" t="e">
        <f>H85/$G$319</f>
        <v>#DIV/0!</v>
      </c>
      <c r="J85" s="225" t="e">
        <f>#REF!</f>
        <v>#REF!</v>
      </c>
      <c r="K85" s="329"/>
    </row>
    <row r="86" spans="1:11" s="145" customFormat="1" ht="12.75" outlineLevel="1">
      <c r="A86" s="260" t="s">
        <v>412</v>
      </c>
      <c r="B86" s="261" t="s">
        <v>186</v>
      </c>
      <c r="C86" s="247" t="s">
        <v>840</v>
      </c>
      <c r="D86" s="248" t="s">
        <v>655</v>
      </c>
      <c r="E86" s="249" t="s">
        <v>561</v>
      </c>
      <c r="F86" s="262">
        <v>38.43</v>
      </c>
      <c r="G86" s="144"/>
      <c r="H86" s="258">
        <f>F86*G86</f>
        <v>0</v>
      </c>
      <c r="I86" s="259" t="e">
        <f>H86/$G$319</f>
        <v>#DIV/0!</v>
      </c>
      <c r="J86" s="225" t="e">
        <f>#REF!</f>
        <v>#REF!</v>
      </c>
      <c r="K86" s="329"/>
    </row>
    <row r="87" spans="1:11" ht="12.75" customHeight="1" outlineLevel="1">
      <c r="A87" s="348" t="s">
        <v>34</v>
      </c>
      <c r="B87" s="348"/>
      <c r="C87" s="250"/>
      <c r="D87" s="251" t="s">
        <v>423</v>
      </c>
      <c r="E87" s="252">
        <f>SUM(H88)</f>
        <v>0</v>
      </c>
      <c r="F87" s="252"/>
      <c r="G87" s="252"/>
      <c r="H87" s="252"/>
      <c r="I87" s="253" t="e">
        <f>E87/$G$319</f>
        <v>#DIV/0!</v>
      </c>
      <c r="J87" s="225" t="e">
        <f>#REF!</f>
        <v>#REF!</v>
      </c>
      <c r="K87" s="326"/>
    </row>
    <row r="88" spans="1:11" ht="13.5" outlineLevel="1" thickBot="1">
      <c r="A88" s="254" t="s">
        <v>422</v>
      </c>
      <c r="B88" s="245" t="s">
        <v>299</v>
      </c>
      <c r="C88" s="226" t="s">
        <v>840</v>
      </c>
      <c r="D88" s="227" t="s">
        <v>656</v>
      </c>
      <c r="E88" s="228" t="s">
        <v>561</v>
      </c>
      <c r="F88" s="255">
        <v>97.72</v>
      </c>
      <c r="G88" s="143"/>
      <c r="H88" s="256">
        <f>F88*G88</f>
        <v>0</v>
      </c>
      <c r="I88" s="231" t="e">
        <f>H88/$G$319</f>
        <v>#DIV/0!</v>
      </c>
      <c r="J88" s="225" t="e">
        <f>#REF!</f>
        <v>#REF!</v>
      </c>
      <c r="K88" s="326"/>
    </row>
    <row r="89" spans="1:11" ht="15.75" thickBot="1">
      <c r="A89" s="346">
        <v>5</v>
      </c>
      <c r="B89" s="347"/>
      <c r="C89" s="215"/>
      <c r="D89" s="216" t="s">
        <v>414</v>
      </c>
      <c r="E89" s="217">
        <f>SUM(E90+E94)</f>
        <v>0</v>
      </c>
      <c r="F89" s="217"/>
      <c r="G89" s="217"/>
      <c r="H89" s="218"/>
      <c r="I89" s="219" t="e">
        <f>E89/$G$319</f>
        <v>#DIV/0!</v>
      </c>
      <c r="J89" s="220" t="e">
        <f>#REF!</f>
        <v>#REF!</v>
      </c>
      <c r="K89" s="326"/>
    </row>
    <row r="90" spans="1:11" ht="12.75" customHeight="1" outlineLevel="1">
      <c r="A90" s="344" t="s">
        <v>35</v>
      </c>
      <c r="B90" s="345"/>
      <c r="C90" s="237"/>
      <c r="D90" s="238" t="s">
        <v>415</v>
      </c>
      <c r="E90" s="239">
        <f>SUM(H91:H93)</f>
        <v>0</v>
      </c>
      <c r="F90" s="239"/>
      <c r="G90" s="239"/>
      <c r="H90" s="239"/>
      <c r="I90" s="240" t="e">
        <f>E90/$G$319</f>
        <v>#DIV/0!</v>
      </c>
      <c r="J90" s="225" t="e">
        <f>#REF!</f>
        <v>#REF!</v>
      </c>
      <c r="K90" s="326"/>
    </row>
    <row r="91" spans="1:11" ht="12.75" outlineLevel="1">
      <c r="A91" s="9" t="s">
        <v>154</v>
      </c>
      <c r="B91" s="19" t="s">
        <v>192</v>
      </c>
      <c r="C91" s="226" t="s">
        <v>840</v>
      </c>
      <c r="D91" s="227" t="s">
        <v>657</v>
      </c>
      <c r="E91" s="228" t="s">
        <v>45</v>
      </c>
      <c r="F91" s="244">
        <v>4</v>
      </c>
      <c r="G91" s="143"/>
      <c r="H91" s="6">
        <f>F91*G91</f>
        <v>0</v>
      </c>
      <c r="I91" s="231" t="e">
        <f>H91/$G$319</f>
        <v>#DIV/0!</v>
      </c>
      <c r="J91" s="225" t="e">
        <f>#REF!</f>
        <v>#REF!</v>
      </c>
      <c r="K91" s="326"/>
    </row>
    <row r="92" spans="1:11" ht="12.75" outlineLevel="1">
      <c r="A92" s="9" t="s">
        <v>36</v>
      </c>
      <c r="B92" s="19" t="s">
        <v>104</v>
      </c>
      <c r="C92" s="226" t="s">
        <v>838</v>
      </c>
      <c r="D92" s="227" t="s">
        <v>658</v>
      </c>
      <c r="E92" s="228" t="s">
        <v>605</v>
      </c>
      <c r="F92" s="244">
        <v>4.08</v>
      </c>
      <c r="G92" s="143"/>
      <c r="H92" s="6">
        <f>F92*G92</f>
        <v>0</v>
      </c>
      <c r="I92" s="231" t="e">
        <f>H92/$G$319</f>
        <v>#DIV/0!</v>
      </c>
      <c r="J92" s="225" t="e">
        <f>#REF!</f>
        <v>#REF!</v>
      </c>
      <c r="K92" s="326"/>
    </row>
    <row r="93" spans="1:11" ht="12.75" outlineLevel="1">
      <c r="A93" s="9" t="s">
        <v>566</v>
      </c>
      <c r="B93" s="19" t="s">
        <v>315</v>
      </c>
      <c r="C93" s="226" t="s">
        <v>840</v>
      </c>
      <c r="D93" s="227" t="s">
        <v>659</v>
      </c>
      <c r="E93" s="228" t="s">
        <v>561</v>
      </c>
      <c r="F93" s="244">
        <v>8.62</v>
      </c>
      <c r="G93" s="143"/>
      <c r="H93" s="6">
        <f>F93*G93</f>
        <v>0</v>
      </c>
      <c r="I93" s="231" t="e">
        <f>H93/$G$319</f>
        <v>#DIV/0!</v>
      </c>
      <c r="J93" s="225" t="e">
        <f>#REF!</f>
        <v>#REF!</v>
      </c>
      <c r="K93" s="326"/>
    </row>
    <row r="94" spans="1:11" ht="12.75" customHeight="1" outlineLevel="1">
      <c r="A94" s="341" t="s">
        <v>416</v>
      </c>
      <c r="B94" s="341"/>
      <c r="C94" s="250"/>
      <c r="D94" s="251" t="s">
        <v>418</v>
      </c>
      <c r="E94" s="252">
        <f>SUM(H95:H95)</f>
        <v>0</v>
      </c>
      <c r="F94" s="252"/>
      <c r="G94" s="252"/>
      <c r="H94" s="252"/>
      <c r="I94" s="253" t="e">
        <f>E94/$G$319</f>
        <v>#DIV/0!</v>
      </c>
      <c r="J94" s="225" t="e">
        <f>#REF!</f>
        <v>#REF!</v>
      </c>
      <c r="K94" s="326"/>
    </row>
    <row r="95" spans="1:11" s="14" customFormat="1" ht="15" outlineLevel="1" thickBot="1">
      <c r="A95" s="9" t="s">
        <v>417</v>
      </c>
      <c r="B95" s="22" t="s">
        <v>203</v>
      </c>
      <c r="C95" s="226" t="s">
        <v>840</v>
      </c>
      <c r="D95" s="227" t="s">
        <v>660</v>
      </c>
      <c r="E95" s="228" t="s">
        <v>45</v>
      </c>
      <c r="F95" s="244">
        <v>1</v>
      </c>
      <c r="G95" s="143"/>
      <c r="H95" s="6">
        <f>F95*G95</f>
        <v>0</v>
      </c>
      <c r="I95" s="231" t="e">
        <f>H95/$G$319</f>
        <v>#DIV/0!</v>
      </c>
      <c r="J95" s="225" t="e">
        <f>#REF!</f>
        <v>#REF!</v>
      </c>
      <c r="K95" s="328"/>
    </row>
    <row r="96" spans="1:11" ht="15.75" customHeight="1" thickBot="1">
      <c r="A96" s="346">
        <v>6</v>
      </c>
      <c r="B96" s="347"/>
      <c r="C96" s="215"/>
      <c r="D96" s="216" t="s">
        <v>160</v>
      </c>
      <c r="E96" s="217">
        <f>SUM(E97)</f>
        <v>0</v>
      </c>
      <c r="F96" s="217"/>
      <c r="G96" s="217"/>
      <c r="H96" s="218"/>
      <c r="I96" s="219" t="e">
        <f>E96/$G$319</f>
        <v>#DIV/0!</v>
      </c>
      <c r="J96" s="220" t="e">
        <f>#REF!</f>
        <v>#REF!</v>
      </c>
      <c r="K96" s="326"/>
    </row>
    <row r="97" spans="1:11" ht="12.75" customHeight="1" outlineLevel="1">
      <c r="A97" s="341" t="s">
        <v>37</v>
      </c>
      <c r="B97" s="341"/>
      <c r="C97" s="250"/>
      <c r="D97" s="251" t="s">
        <v>160</v>
      </c>
      <c r="E97" s="252">
        <f>SUM(H98:H105)</f>
        <v>0</v>
      </c>
      <c r="F97" s="252"/>
      <c r="G97" s="252"/>
      <c r="H97" s="252"/>
      <c r="I97" s="253" t="e">
        <f>E97/$G$319</f>
        <v>#DIV/0!</v>
      </c>
      <c r="J97" s="225" t="e">
        <f>#REF!</f>
        <v>#REF!</v>
      </c>
      <c r="K97" s="326"/>
    </row>
    <row r="98" spans="1:11" s="14" customFormat="1" ht="14.25" outlineLevel="1">
      <c r="A98" s="9" t="s">
        <v>38</v>
      </c>
      <c r="B98" s="22" t="s">
        <v>197</v>
      </c>
      <c r="C98" s="226" t="s">
        <v>840</v>
      </c>
      <c r="D98" s="227" t="s">
        <v>661</v>
      </c>
      <c r="E98" s="228" t="s">
        <v>605</v>
      </c>
      <c r="F98" s="244">
        <v>12.45</v>
      </c>
      <c r="G98" s="143"/>
      <c r="H98" s="6">
        <f aca="true" t="shared" si="5" ref="H98:H105">F98*G98</f>
        <v>0</v>
      </c>
      <c r="I98" s="231" t="e">
        <f>H98/$G$319</f>
        <v>#DIV/0!</v>
      </c>
      <c r="J98" s="225" t="e">
        <f>#REF!</f>
        <v>#REF!</v>
      </c>
      <c r="K98" s="328"/>
    </row>
    <row r="99" spans="1:11" s="14" customFormat="1" ht="14.25" outlineLevel="1">
      <c r="A99" s="9" t="s">
        <v>39</v>
      </c>
      <c r="B99" s="22" t="s">
        <v>193</v>
      </c>
      <c r="C99" s="226" t="s">
        <v>840</v>
      </c>
      <c r="D99" s="227" t="s">
        <v>662</v>
      </c>
      <c r="E99" s="228" t="s">
        <v>605</v>
      </c>
      <c r="F99" s="244">
        <v>6.3</v>
      </c>
      <c r="G99" s="143"/>
      <c r="H99" s="6">
        <f t="shared" si="5"/>
        <v>0</v>
      </c>
      <c r="I99" s="231" t="e">
        <f>H99/$G$319</f>
        <v>#DIV/0!</v>
      </c>
      <c r="J99" s="225" t="e">
        <f>#REF!</f>
        <v>#REF!</v>
      </c>
      <c r="K99" s="328"/>
    </row>
    <row r="100" spans="1:11" s="14" customFormat="1" ht="14.25" outlineLevel="1">
      <c r="A100" s="9" t="s">
        <v>159</v>
      </c>
      <c r="B100" s="22" t="s">
        <v>196</v>
      </c>
      <c r="C100" s="226" t="s">
        <v>840</v>
      </c>
      <c r="D100" s="227" t="s">
        <v>663</v>
      </c>
      <c r="E100" s="228" t="s">
        <v>45</v>
      </c>
      <c r="F100" s="244">
        <v>2</v>
      </c>
      <c r="G100" s="143"/>
      <c r="H100" s="6">
        <f>F100*G100</f>
        <v>0</v>
      </c>
      <c r="I100" s="231" t="e">
        <f>H100/$G$319</f>
        <v>#DIV/0!</v>
      </c>
      <c r="J100" s="225" t="e">
        <f>#REF!</f>
        <v>#REF!</v>
      </c>
      <c r="K100" s="328"/>
    </row>
    <row r="101" spans="1:11" s="14" customFormat="1" ht="14.25" outlineLevel="1">
      <c r="A101" s="9" t="s">
        <v>161</v>
      </c>
      <c r="B101" s="22" t="s">
        <v>195</v>
      </c>
      <c r="C101" s="226" t="s">
        <v>840</v>
      </c>
      <c r="D101" s="227" t="s">
        <v>664</v>
      </c>
      <c r="E101" s="228" t="s">
        <v>605</v>
      </c>
      <c r="F101" s="244">
        <v>25.7</v>
      </c>
      <c r="G101" s="143"/>
      <c r="H101" s="6">
        <f>F101*G101</f>
        <v>0</v>
      </c>
      <c r="I101" s="231" t="e">
        <f>H101/$G$319</f>
        <v>#DIV/0!</v>
      </c>
      <c r="J101" s="225" t="e">
        <f>#REF!</f>
        <v>#REF!</v>
      </c>
      <c r="K101" s="328"/>
    </row>
    <row r="102" spans="1:11" s="14" customFormat="1" ht="14.25" outlineLevel="1">
      <c r="A102" s="9" t="s">
        <v>349</v>
      </c>
      <c r="B102" s="22" t="s">
        <v>194</v>
      </c>
      <c r="C102" s="226" t="s">
        <v>840</v>
      </c>
      <c r="D102" s="227" t="s">
        <v>665</v>
      </c>
      <c r="E102" s="228" t="s">
        <v>605</v>
      </c>
      <c r="F102" s="244">
        <v>11.75</v>
      </c>
      <c r="G102" s="143"/>
      <c r="H102" s="6">
        <f>F102*G102</f>
        <v>0</v>
      </c>
      <c r="I102" s="231" t="e">
        <f>H102/$G$319</f>
        <v>#DIV/0!</v>
      </c>
      <c r="J102" s="225" t="e">
        <f>#REF!</f>
        <v>#REF!</v>
      </c>
      <c r="K102" s="328"/>
    </row>
    <row r="103" spans="1:11" s="14" customFormat="1" ht="14.25" outlineLevel="1">
      <c r="A103" s="9" t="s">
        <v>350</v>
      </c>
      <c r="B103" s="22" t="s">
        <v>200</v>
      </c>
      <c r="C103" s="226" t="s">
        <v>840</v>
      </c>
      <c r="D103" s="227" t="s">
        <v>666</v>
      </c>
      <c r="E103" s="228" t="s">
        <v>45</v>
      </c>
      <c r="F103" s="244">
        <v>1</v>
      </c>
      <c r="G103" s="143"/>
      <c r="H103" s="6">
        <f t="shared" si="5"/>
        <v>0</v>
      </c>
      <c r="I103" s="231" t="e">
        <f>H103/$G$319</f>
        <v>#DIV/0!</v>
      </c>
      <c r="J103" s="225" t="e">
        <f>#REF!</f>
        <v>#REF!</v>
      </c>
      <c r="K103" s="328"/>
    </row>
    <row r="104" spans="1:11" s="14" customFormat="1" ht="14.25" outlineLevel="1">
      <c r="A104" s="9" t="s">
        <v>351</v>
      </c>
      <c r="B104" s="22" t="s">
        <v>199</v>
      </c>
      <c r="C104" s="226" t="s">
        <v>840</v>
      </c>
      <c r="D104" s="227" t="s">
        <v>667</v>
      </c>
      <c r="E104" s="228" t="s">
        <v>45</v>
      </c>
      <c r="F104" s="244">
        <v>1</v>
      </c>
      <c r="G104" s="143"/>
      <c r="H104" s="6">
        <f t="shared" si="5"/>
        <v>0</v>
      </c>
      <c r="I104" s="231" t="e">
        <f>H104/$G$319</f>
        <v>#DIV/0!</v>
      </c>
      <c r="J104" s="225" t="e">
        <f>#REF!</f>
        <v>#REF!</v>
      </c>
      <c r="K104" s="328"/>
    </row>
    <row r="105" spans="1:11" s="14" customFormat="1" ht="15" outlineLevel="1" thickBot="1">
      <c r="A105" s="9" t="s">
        <v>352</v>
      </c>
      <c r="B105" s="22" t="s">
        <v>247</v>
      </c>
      <c r="C105" s="226" t="s">
        <v>840</v>
      </c>
      <c r="D105" s="227" t="s">
        <v>668</v>
      </c>
      <c r="E105" s="228" t="s">
        <v>45</v>
      </c>
      <c r="F105" s="244">
        <v>1</v>
      </c>
      <c r="G105" s="143"/>
      <c r="H105" s="6">
        <f t="shared" si="5"/>
        <v>0</v>
      </c>
      <c r="I105" s="231" t="e">
        <f>H105/$G$319</f>
        <v>#DIV/0!</v>
      </c>
      <c r="J105" s="225" t="e">
        <f>#REF!</f>
        <v>#REF!</v>
      </c>
      <c r="K105" s="328"/>
    </row>
    <row r="106" spans="1:11" ht="15.75" thickBot="1">
      <c r="A106" s="346">
        <v>7</v>
      </c>
      <c r="B106" s="378"/>
      <c r="C106" s="215"/>
      <c r="D106" s="216" t="s">
        <v>413</v>
      </c>
      <c r="E106" s="217">
        <f>SUM(E107+E112+E118)</f>
        <v>0</v>
      </c>
      <c r="F106" s="217"/>
      <c r="G106" s="217"/>
      <c r="H106" s="218"/>
      <c r="I106" s="219" t="e">
        <f>E106/$G$319</f>
        <v>#DIV/0!</v>
      </c>
      <c r="J106" s="220" t="e">
        <f>#REF!</f>
        <v>#REF!</v>
      </c>
      <c r="K106" s="326"/>
    </row>
    <row r="107" spans="1:11" ht="12.75" customHeight="1" outlineLevel="1">
      <c r="A107" s="379" t="s">
        <v>40</v>
      </c>
      <c r="B107" s="380"/>
      <c r="C107" s="237"/>
      <c r="D107" s="238" t="s">
        <v>420</v>
      </c>
      <c r="E107" s="239">
        <f>SUM(H108:H111)</f>
        <v>0</v>
      </c>
      <c r="F107" s="239"/>
      <c r="G107" s="239"/>
      <c r="H107" s="239"/>
      <c r="I107" s="240" t="e">
        <f>E107/$G$319</f>
        <v>#DIV/0!</v>
      </c>
      <c r="J107" s="225" t="e">
        <f>#REF!</f>
        <v>#REF!</v>
      </c>
      <c r="K107" s="326"/>
    </row>
    <row r="108" spans="1:11" ht="12.75" outlineLevel="1">
      <c r="A108" s="9" t="s">
        <v>41</v>
      </c>
      <c r="B108" s="19" t="s">
        <v>204</v>
      </c>
      <c r="C108" s="226" t="s">
        <v>840</v>
      </c>
      <c r="D108" s="227" t="s">
        <v>669</v>
      </c>
      <c r="E108" s="228" t="s">
        <v>45</v>
      </c>
      <c r="F108" s="244">
        <v>7</v>
      </c>
      <c r="G108" s="143"/>
      <c r="H108" s="6">
        <f>F108*G108</f>
        <v>0</v>
      </c>
      <c r="I108" s="231" t="e">
        <f>H108/$G$319</f>
        <v>#DIV/0!</v>
      </c>
      <c r="J108" s="225" t="e">
        <f>#REF!</f>
        <v>#REF!</v>
      </c>
      <c r="K108" s="326"/>
    </row>
    <row r="109" spans="1:11" ht="12.75" outlineLevel="1">
      <c r="A109" s="9" t="s">
        <v>42</v>
      </c>
      <c r="B109" s="19" t="s">
        <v>205</v>
      </c>
      <c r="C109" s="226" t="s">
        <v>840</v>
      </c>
      <c r="D109" s="227" t="s">
        <v>670</v>
      </c>
      <c r="E109" s="228" t="s">
        <v>45</v>
      </c>
      <c r="F109" s="244">
        <v>7</v>
      </c>
      <c r="G109" s="143"/>
      <c r="H109" s="6">
        <f>F109*G109</f>
        <v>0</v>
      </c>
      <c r="I109" s="231" t="e">
        <f>H109/$G$319</f>
        <v>#DIV/0!</v>
      </c>
      <c r="J109" s="225" t="e">
        <f>#REF!</f>
        <v>#REF!</v>
      </c>
      <c r="K109" s="326"/>
    </row>
    <row r="110" spans="1:11" ht="12.75" outlineLevel="1">
      <c r="A110" s="9" t="s">
        <v>548</v>
      </c>
      <c r="B110" s="19" t="s">
        <v>206</v>
      </c>
      <c r="C110" s="226" t="s">
        <v>840</v>
      </c>
      <c r="D110" s="227" t="s">
        <v>671</v>
      </c>
      <c r="E110" s="228" t="s">
        <v>45</v>
      </c>
      <c r="F110" s="244">
        <v>1</v>
      </c>
      <c r="G110" s="143"/>
      <c r="H110" s="6">
        <f>F110*G110</f>
        <v>0</v>
      </c>
      <c r="I110" s="231" t="e">
        <f>H110/$G$319</f>
        <v>#DIV/0!</v>
      </c>
      <c r="J110" s="225" t="e">
        <f>#REF!</f>
        <v>#REF!</v>
      </c>
      <c r="K110" s="326"/>
    </row>
    <row r="111" spans="1:11" ht="12.75" outlineLevel="1">
      <c r="A111" s="9" t="s">
        <v>549</v>
      </c>
      <c r="B111" s="19" t="s">
        <v>198</v>
      </c>
      <c r="C111" s="226" t="s">
        <v>840</v>
      </c>
      <c r="D111" s="227" t="s">
        <v>672</v>
      </c>
      <c r="E111" s="228" t="s">
        <v>45</v>
      </c>
      <c r="F111" s="244">
        <v>1</v>
      </c>
      <c r="G111" s="143"/>
      <c r="H111" s="6">
        <f>F111*G111</f>
        <v>0</v>
      </c>
      <c r="I111" s="231" t="e">
        <f>H111/$G$319</f>
        <v>#DIV/0!</v>
      </c>
      <c r="J111" s="225" t="e">
        <f>#REF!</f>
        <v>#REF!</v>
      </c>
      <c r="K111" s="326"/>
    </row>
    <row r="112" spans="1:11" ht="12.75" customHeight="1" outlineLevel="1">
      <c r="A112" s="341" t="s">
        <v>43</v>
      </c>
      <c r="B112" s="341"/>
      <c r="C112" s="250"/>
      <c r="D112" s="251" t="s">
        <v>421</v>
      </c>
      <c r="E112" s="252">
        <f>SUM(H113:H117)</f>
        <v>0</v>
      </c>
      <c r="F112" s="252"/>
      <c r="G112" s="252"/>
      <c r="H112" s="252"/>
      <c r="I112" s="253" t="e">
        <f>E112/$G$319</f>
        <v>#DIV/0!</v>
      </c>
      <c r="J112" s="225" t="e">
        <f>#REF!</f>
        <v>#REF!</v>
      </c>
      <c r="K112" s="326"/>
    </row>
    <row r="113" spans="1:11" ht="12.75" outlineLevel="1">
      <c r="A113" s="9" t="s">
        <v>424</v>
      </c>
      <c r="B113" s="19" t="s">
        <v>207</v>
      </c>
      <c r="C113" s="226" t="s">
        <v>840</v>
      </c>
      <c r="D113" s="227" t="s">
        <v>673</v>
      </c>
      <c r="E113" s="228" t="s">
        <v>45</v>
      </c>
      <c r="F113" s="244">
        <v>3</v>
      </c>
      <c r="G113" s="143"/>
      <c r="H113" s="6">
        <f>F113*G113</f>
        <v>0</v>
      </c>
      <c r="I113" s="231" t="e">
        <f>H113/$G$319</f>
        <v>#DIV/0!</v>
      </c>
      <c r="J113" s="225" t="e">
        <f>#REF!</f>
        <v>#REF!</v>
      </c>
      <c r="K113" s="326"/>
    </row>
    <row r="114" spans="1:11" ht="12.75" outlineLevel="1">
      <c r="A114" s="9" t="s">
        <v>425</v>
      </c>
      <c r="B114" s="19" t="s">
        <v>324</v>
      </c>
      <c r="C114" s="226" t="s">
        <v>840</v>
      </c>
      <c r="D114" s="227" t="s">
        <v>674</v>
      </c>
      <c r="E114" s="228" t="s">
        <v>561</v>
      </c>
      <c r="F114" s="244">
        <v>3.24</v>
      </c>
      <c r="G114" s="143"/>
      <c r="H114" s="6">
        <f>F114*G114</f>
        <v>0</v>
      </c>
      <c r="I114" s="231" t="e">
        <f>H114/$G$319</f>
        <v>#DIV/0!</v>
      </c>
      <c r="J114" s="225" t="e">
        <f>#REF!</f>
        <v>#REF!</v>
      </c>
      <c r="K114" s="326"/>
    </row>
    <row r="115" spans="1:11" ht="12.75" outlineLevel="1">
      <c r="A115" s="9" t="s">
        <v>426</v>
      </c>
      <c r="B115" s="19" t="s">
        <v>208</v>
      </c>
      <c r="C115" s="226" t="s">
        <v>840</v>
      </c>
      <c r="D115" s="227" t="s">
        <v>675</v>
      </c>
      <c r="E115" s="228" t="s">
        <v>45</v>
      </c>
      <c r="F115" s="244">
        <v>1</v>
      </c>
      <c r="G115" s="143"/>
      <c r="H115" s="6">
        <f>F115*G115</f>
        <v>0</v>
      </c>
      <c r="I115" s="231" t="e">
        <f>H115/$G$319</f>
        <v>#DIV/0!</v>
      </c>
      <c r="J115" s="225" t="e">
        <f>#REF!</f>
        <v>#REF!</v>
      </c>
      <c r="K115" s="326"/>
    </row>
    <row r="116" spans="1:11" ht="12.75" outlineLevel="1">
      <c r="A116" s="9" t="s">
        <v>427</v>
      </c>
      <c r="B116" s="19" t="s">
        <v>323</v>
      </c>
      <c r="C116" s="226" t="s">
        <v>840</v>
      </c>
      <c r="D116" s="227" t="s">
        <v>676</v>
      </c>
      <c r="E116" s="228" t="s">
        <v>605</v>
      </c>
      <c r="F116" s="244">
        <v>12.67</v>
      </c>
      <c r="G116" s="143"/>
      <c r="H116" s="6">
        <f>F116*G116</f>
        <v>0</v>
      </c>
      <c r="I116" s="231" t="e">
        <f>H116/$G$319</f>
        <v>#DIV/0!</v>
      </c>
      <c r="J116" s="225" t="e">
        <f>#REF!</f>
        <v>#REF!</v>
      </c>
      <c r="K116" s="326"/>
    </row>
    <row r="117" spans="1:11" ht="12.75" outlineLevel="1">
      <c r="A117" s="9" t="s">
        <v>440</v>
      </c>
      <c r="B117" s="19" t="s">
        <v>329</v>
      </c>
      <c r="C117" s="226" t="s">
        <v>840</v>
      </c>
      <c r="D117" s="227" t="s">
        <v>677</v>
      </c>
      <c r="E117" s="228" t="s">
        <v>605</v>
      </c>
      <c r="F117" s="244">
        <v>39.96</v>
      </c>
      <c r="G117" s="143"/>
      <c r="H117" s="6">
        <f>F117*G117</f>
        <v>0</v>
      </c>
      <c r="I117" s="231" t="e">
        <f>H117/$G$319</f>
        <v>#DIV/0!</v>
      </c>
      <c r="J117" s="225" t="e">
        <f>#REF!</f>
        <v>#REF!</v>
      </c>
      <c r="K117" s="326"/>
    </row>
    <row r="118" spans="1:11" ht="12.75" customHeight="1" outlineLevel="1">
      <c r="A118" s="341" t="s">
        <v>428</v>
      </c>
      <c r="B118" s="341"/>
      <c r="C118" s="250"/>
      <c r="D118" s="251" t="s">
        <v>419</v>
      </c>
      <c r="E118" s="252">
        <f>SUM(H119:H125)</f>
        <v>0</v>
      </c>
      <c r="F118" s="252"/>
      <c r="G118" s="252"/>
      <c r="H118" s="252"/>
      <c r="I118" s="253" t="e">
        <f>E118/$G$319</f>
        <v>#DIV/0!</v>
      </c>
      <c r="J118" s="225" t="e">
        <f>#REF!</f>
        <v>#REF!</v>
      </c>
      <c r="K118" s="326"/>
    </row>
    <row r="119" spans="1:11" ht="25.5" outlineLevel="1">
      <c r="A119" s="9" t="s">
        <v>429</v>
      </c>
      <c r="B119" s="19">
        <v>100702</v>
      </c>
      <c r="C119" s="226" t="s">
        <v>837</v>
      </c>
      <c r="D119" s="227" t="s">
        <v>678</v>
      </c>
      <c r="E119" s="228" t="s">
        <v>561</v>
      </c>
      <c r="F119" s="244">
        <v>22.4</v>
      </c>
      <c r="G119" s="143"/>
      <c r="H119" s="6">
        <f aca="true" t="shared" si="6" ref="H119:H125">F119*G119</f>
        <v>0</v>
      </c>
      <c r="I119" s="231" t="e">
        <f>H119/$G$319</f>
        <v>#DIV/0!</v>
      </c>
      <c r="J119" s="225" t="e">
        <f>#REF!</f>
        <v>#REF!</v>
      </c>
      <c r="K119" s="326"/>
    </row>
    <row r="120" spans="1:11" ht="12.75" outlineLevel="1">
      <c r="A120" s="9" t="s">
        <v>430</v>
      </c>
      <c r="B120" s="19" t="s">
        <v>102</v>
      </c>
      <c r="C120" s="226" t="s">
        <v>838</v>
      </c>
      <c r="D120" s="227" t="s">
        <v>679</v>
      </c>
      <c r="E120" s="228" t="s">
        <v>45</v>
      </c>
      <c r="F120" s="244">
        <v>2</v>
      </c>
      <c r="G120" s="143"/>
      <c r="H120" s="6">
        <f t="shared" si="6"/>
        <v>0</v>
      </c>
      <c r="I120" s="231" t="e">
        <f>H120/$G$319</f>
        <v>#DIV/0!</v>
      </c>
      <c r="J120" s="225" t="e">
        <f>#REF!</f>
        <v>#REF!</v>
      </c>
      <c r="K120" s="326"/>
    </row>
    <row r="121" spans="1:11" ht="12.75" outlineLevel="1">
      <c r="A121" s="9" t="s">
        <v>431</v>
      </c>
      <c r="B121" s="19" t="s">
        <v>210</v>
      </c>
      <c r="C121" s="226" t="s">
        <v>840</v>
      </c>
      <c r="D121" s="227" t="s">
        <v>680</v>
      </c>
      <c r="E121" s="228" t="s">
        <v>561</v>
      </c>
      <c r="F121" s="244">
        <v>8.1</v>
      </c>
      <c r="G121" s="143"/>
      <c r="H121" s="6">
        <f t="shared" si="6"/>
        <v>0</v>
      </c>
      <c r="I121" s="231" t="e">
        <f>H121/$G$319</f>
        <v>#DIV/0!</v>
      </c>
      <c r="J121" s="225" t="e">
        <f>#REF!</f>
        <v>#REF!</v>
      </c>
      <c r="K121" s="326"/>
    </row>
    <row r="122" spans="1:11" ht="12.75" outlineLevel="1">
      <c r="A122" s="9" t="s">
        <v>432</v>
      </c>
      <c r="B122" s="19" t="s">
        <v>211</v>
      </c>
      <c r="C122" s="226" t="s">
        <v>840</v>
      </c>
      <c r="D122" s="227" t="s">
        <v>681</v>
      </c>
      <c r="E122" s="228" t="s">
        <v>605</v>
      </c>
      <c r="F122" s="244">
        <v>44.1</v>
      </c>
      <c r="G122" s="143"/>
      <c r="H122" s="6">
        <f t="shared" si="6"/>
        <v>0</v>
      </c>
      <c r="I122" s="231" t="e">
        <f>H122/$G$319</f>
        <v>#DIV/0!</v>
      </c>
      <c r="J122" s="225" t="e">
        <f>#REF!</f>
        <v>#REF!</v>
      </c>
      <c r="K122" s="326"/>
    </row>
    <row r="123" spans="1:11" ht="12.75" outlineLevel="1">
      <c r="A123" s="9" t="s">
        <v>433</v>
      </c>
      <c r="B123" s="19" t="s">
        <v>155</v>
      </c>
      <c r="C123" s="226" t="s">
        <v>840</v>
      </c>
      <c r="D123" s="227" t="s">
        <v>682</v>
      </c>
      <c r="E123" s="228" t="s">
        <v>605</v>
      </c>
      <c r="F123" s="244">
        <v>12.67</v>
      </c>
      <c r="G123" s="143"/>
      <c r="H123" s="6">
        <f t="shared" si="6"/>
        <v>0</v>
      </c>
      <c r="I123" s="231" t="e">
        <f>H123/$G$319</f>
        <v>#DIV/0!</v>
      </c>
      <c r="J123" s="225" t="e">
        <f>#REF!</f>
        <v>#REF!</v>
      </c>
      <c r="K123" s="326"/>
    </row>
    <row r="124" spans="1:11" ht="12.75" outlineLevel="1">
      <c r="A124" s="9" t="s">
        <v>547</v>
      </c>
      <c r="B124" s="19" t="s">
        <v>212</v>
      </c>
      <c r="C124" s="226" t="s">
        <v>840</v>
      </c>
      <c r="D124" s="227" t="s">
        <v>683</v>
      </c>
      <c r="E124" s="228" t="s">
        <v>605</v>
      </c>
      <c r="F124" s="244">
        <v>7.1</v>
      </c>
      <c r="G124" s="143"/>
      <c r="H124" s="6">
        <f t="shared" si="6"/>
        <v>0</v>
      </c>
      <c r="I124" s="231" t="e">
        <f>H124/$G$319</f>
        <v>#DIV/0!</v>
      </c>
      <c r="J124" s="225" t="e">
        <f>#REF!</f>
        <v>#REF!</v>
      </c>
      <c r="K124" s="326"/>
    </row>
    <row r="125" spans="1:11" ht="13.5" outlineLevel="1" thickBot="1">
      <c r="A125" s="9" t="s">
        <v>550</v>
      </c>
      <c r="B125" s="19">
        <v>102181</v>
      </c>
      <c r="C125" s="226" t="s">
        <v>837</v>
      </c>
      <c r="D125" s="227" t="s">
        <v>684</v>
      </c>
      <c r="E125" s="228" t="s">
        <v>561</v>
      </c>
      <c r="F125" s="244">
        <v>6.9</v>
      </c>
      <c r="G125" s="143"/>
      <c r="H125" s="6">
        <f t="shared" si="6"/>
        <v>0</v>
      </c>
      <c r="I125" s="231" t="e">
        <f>H125/$G$319</f>
        <v>#DIV/0!</v>
      </c>
      <c r="J125" s="225" t="e">
        <f>#REF!</f>
        <v>#REF!</v>
      </c>
      <c r="K125" s="326"/>
    </row>
    <row r="126" spans="1:11" ht="15.75" thickBot="1">
      <c r="A126" s="346">
        <v>8</v>
      </c>
      <c r="B126" s="347"/>
      <c r="C126" s="215"/>
      <c r="D126" s="216" t="s">
        <v>79</v>
      </c>
      <c r="E126" s="217">
        <f>SUM(E127)</f>
        <v>0</v>
      </c>
      <c r="F126" s="217"/>
      <c r="G126" s="217"/>
      <c r="H126" s="218"/>
      <c r="I126" s="219" t="e">
        <f>E126/$G$319</f>
        <v>#DIV/0!</v>
      </c>
      <c r="J126" s="220" t="e">
        <f>#REF!</f>
        <v>#REF!</v>
      </c>
      <c r="K126" s="326"/>
    </row>
    <row r="127" spans="1:11" ht="12.75" customHeight="1" outlineLevel="1">
      <c r="A127" s="344" t="s">
        <v>44</v>
      </c>
      <c r="B127" s="345"/>
      <c r="C127" s="237"/>
      <c r="D127" s="235" t="s">
        <v>79</v>
      </c>
      <c r="E127" s="239">
        <f>SUM(H128:H140)</f>
        <v>0</v>
      </c>
      <c r="F127" s="239"/>
      <c r="G127" s="239"/>
      <c r="H127" s="239"/>
      <c r="I127" s="240" t="e">
        <f>E127/$G$319</f>
        <v>#DIV/0!</v>
      </c>
      <c r="J127" s="225" t="e">
        <f>#REF!</f>
        <v>#REF!</v>
      </c>
      <c r="K127" s="326"/>
    </row>
    <row r="128" spans="1:11" ht="12.75" customHeight="1" outlineLevel="1">
      <c r="A128" s="9" t="s">
        <v>355</v>
      </c>
      <c r="B128" s="3" t="s">
        <v>214</v>
      </c>
      <c r="C128" s="226" t="s">
        <v>840</v>
      </c>
      <c r="D128" s="227" t="s">
        <v>685</v>
      </c>
      <c r="E128" s="228" t="s">
        <v>638</v>
      </c>
      <c r="F128" s="229">
        <v>12650.72</v>
      </c>
      <c r="G128" s="143"/>
      <c r="H128" s="4">
        <f aca="true" t="shared" si="7" ref="H128:H140">F128*G128</f>
        <v>0</v>
      </c>
      <c r="I128" s="230" t="e">
        <f>H128/$G$319</f>
        <v>#DIV/0!</v>
      </c>
      <c r="J128" s="225" t="e">
        <f>#REF!</f>
        <v>#REF!</v>
      </c>
      <c r="K128" s="326"/>
    </row>
    <row r="129" spans="1:11" ht="12.75" customHeight="1" outlineLevel="1">
      <c r="A129" s="9" t="s">
        <v>356</v>
      </c>
      <c r="B129" s="3" t="s">
        <v>312</v>
      </c>
      <c r="C129" s="226" t="s">
        <v>840</v>
      </c>
      <c r="D129" s="227" t="s">
        <v>686</v>
      </c>
      <c r="E129" s="228" t="s">
        <v>561</v>
      </c>
      <c r="F129" s="229">
        <v>126.51</v>
      </c>
      <c r="G129" s="143"/>
      <c r="H129" s="4">
        <f t="shared" si="7"/>
        <v>0</v>
      </c>
      <c r="I129" s="230" t="e">
        <f>H129/$G$319</f>
        <v>#DIV/0!</v>
      </c>
      <c r="J129" s="225" t="e">
        <f>#REF!</f>
        <v>#REF!</v>
      </c>
      <c r="K129" s="326"/>
    </row>
    <row r="130" spans="1:11" ht="12.75" customHeight="1" outlineLevel="1">
      <c r="A130" s="9" t="s">
        <v>357</v>
      </c>
      <c r="B130" s="3" t="s">
        <v>217</v>
      </c>
      <c r="C130" s="226" t="s">
        <v>840</v>
      </c>
      <c r="D130" s="227" t="s">
        <v>687</v>
      </c>
      <c r="E130" s="228" t="s">
        <v>605</v>
      </c>
      <c r="F130" s="229">
        <v>77.06</v>
      </c>
      <c r="G130" s="143"/>
      <c r="H130" s="4">
        <f t="shared" si="7"/>
        <v>0</v>
      </c>
      <c r="I130" s="230" t="e">
        <f>H130/$G$319</f>
        <v>#DIV/0!</v>
      </c>
      <c r="J130" s="225" t="e">
        <f>#REF!</f>
        <v>#REF!</v>
      </c>
      <c r="K130" s="326"/>
    </row>
    <row r="131" spans="1:11" ht="12.75" customHeight="1" outlineLevel="1">
      <c r="A131" s="9" t="s">
        <v>358</v>
      </c>
      <c r="B131" s="3" t="s">
        <v>183</v>
      </c>
      <c r="C131" s="226" t="s">
        <v>840</v>
      </c>
      <c r="D131" s="227" t="s">
        <v>688</v>
      </c>
      <c r="E131" s="228" t="s">
        <v>620</v>
      </c>
      <c r="F131" s="229">
        <v>2.52</v>
      </c>
      <c r="G131" s="143"/>
      <c r="H131" s="4">
        <f t="shared" si="7"/>
        <v>0</v>
      </c>
      <c r="I131" s="230" t="e">
        <f>H131/$G$319</f>
        <v>#DIV/0!</v>
      </c>
      <c r="J131" s="225" t="e">
        <f>#REF!</f>
        <v>#REF!</v>
      </c>
      <c r="K131" s="326"/>
    </row>
    <row r="132" spans="1:11" ht="12.75" customHeight="1" outlineLevel="1">
      <c r="A132" s="9" t="s">
        <v>359</v>
      </c>
      <c r="B132" s="3" t="s">
        <v>215</v>
      </c>
      <c r="C132" s="226" t="s">
        <v>840</v>
      </c>
      <c r="D132" s="227" t="s">
        <v>689</v>
      </c>
      <c r="E132" s="228" t="s">
        <v>561</v>
      </c>
      <c r="F132" s="229">
        <v>138.42</v>
      </c>
      <c r="G132" s="143"/>
      <c r="H132" s="4">
        <f t="shared" si="7"/>
        <v>0</v>
      </c>
      <c r="I132" s="230" t="e">
        <f>H132/$G$319</f>
        <v>#DIV/0!</v>
      </c>
      <c r="J132" s="225" t="e">
        <f>#REF!</f>
        <v>#REF!</v>
      </c>
      <c r="K132" s="326"/>
    </row>
    <row r="133" spans="1:11" ht="12.75" customHeight="1" outlineLevel="1">
      <c r="A133" s="9" t="s">
        <v>360</v>
      </c>
      <c r="B133" s="3" t="s">
        <v>235</v>
      </c>
      <c r="C133" s="226" t="s">
        <v>840</v>
      </c>
      <c r="D133" s="227" t="s">
        <v>690</v>
      </c>
      <c r="E133" s="228" t="s">
        <v>605</v>
      </c>
      <c r="F133" s="229">
        <v>104.57</v>
      </c>
      <c r="G133" s="143"/>
      <c r="H133" s="4">
        <f t="shared" si="7"/>
        <v>0</v>
      </c>
      <c r="I133" s="230" t="e">
        <f>H133/$G$319</f>
        <v>#DIV/0!</v>
      </c>
      <c r="J133" s="225" t="e">
        <f>#REF!</f>
        <v>#REF!</v>
      </c>
      <c r="K133" s="326"/>
    </row>
    <row r="134" spans="1:11" ht="12.75" customHeight="1" outlineLevel="1">
      <c r="A134" s="9" t="s">
        <v>361</v>
      </c>
      <c r="B134" s="3" t="s">
        <v>316</v>
      </c>
      <c r="C134" s="226" t="s">
        <v>840</v>
      </c>
      <c r="D134" s="227" t="s">
        <v>691</v>
      </c>
      <c r="E134" s="228" t="s">
        <v>605</v>
      </c>
      <c r="F134" s="229">
        <v>104.57</v>
      </c>
      <c r="G134" s="143"/>
      <c r="H134" s="4">
        <f t="shared" si="7"/>
        <v>0</v>
      </c>
      <c r="I134" s="230" t="e">
        <f>H134/$G$319</f>
        <v>#DIV/0!</v>
      </c>
      <c r="J134" s="225" t="e">
        <f>#REF!</f>
        <v>#REF!</v>
      </c>
      <c r="K134" s="326"/>
    </row>
    <row r="135" spans="1:11" ht="12.75" customHeight="1" outlineLevel="1">
      <c r="A135" s="9" t="s">
        <v>434</v>
      </c>
      <c r="B135" s="3" t="s">
        <v>317</v>
      </c>
      <c r="C135" s="226" t="s">
        <v>840</v>
      </c>
      <c r="D135" s="227" t="s">
        <v>692</v>
      </c>
      <c r="E135" s="228" t="s">
        <v>605</v>
      </c>
      <c r="F135" s="229">
        <v>104.57</v>
      </c>
      <c r="G135" s="143"/>
      <c r="H135" s="4">
        <f t="shared" si="7"/>
        <v>0</v>
      </c>
      <c r="I135" s="230" t="e">
        <f>H135/$G$319</f>
        <v>#DIV/0!</v>
      </c>
      <c r="J135" s="225" t="e">
        <f>#REF!</f>
        <v>#REF!</v>
      </c>
      <c r="K135" s="326"/>
    </row>
    <row r="136" spans="1:11" ht="12.75" customHeight="1" outlineLevel="1">
      <c r="A136" s="9" t="s">
        <v>435</v>
      </c>
      <c r="B136" s="3" t="s">
        <v>318</v>
      </c>
      <c r="C136" s="226" t="s">
        <v>840</v>
      </c>
      <c r="D136" s="227" t="s">
        <v>693</v>
      </c>
      <c r="E136" s="228" t="s">
        <v>605</v>
      </c>
      <c r="F136" s="229">
        <v>77.06</v>
      </c>
      <c r="G136" s="143"/>
      <c r="H136" s="4">
        <f t="shared" si="7"/>
        <v>0</v>
      </c>
      <c r="I136" s="230" t="e">
        <f>H136/$G$319</f>
        <v>#DIV/0!</v>
      </c>
      <c r="J136" s="225" t="e">
        <f>#REF!</f>
        <v>#REF!</v>
      </c>
      <c r="K136" s="326"/>
    </row>
    <row r="137" spans="1:11" ht="12.75" customHeight="1" outlineLevel="1">
      <c r="A137" s="9" t="s">
        <v>436</v>
      </c>
      <c r="B137" s="3" t="s">
        <v>216</v>
      </c>
      <c r="C137" s="226" t="s">
        <v>840</v>
      </c>
      <c r="D137" s="227" t="s">
        <v>694</v>
      </c>
      <c r="E137" s="228" t="s">
        <v>605</v>
      </c>
      <c r="F137" s="229">
        <v>17.63</v>
      </c>
      <c r="G137" s="143"/>
      <c r="H137" s="4">
        <f t="shared" si="7"/>
        <v>0</v>
      </c>
      <c r="I137" s="230" t="e">
        <f>H137/$G$319</f>
        <v>#DIV/0!</v>
      </c>
      <c r="J137" s="225" t="e">
        <f>#REF!</f>
        <v>#REF!</v>
      </c>
      <c r="K137" s="326"/>
    </row>
    <row r="138" spans="1:11" ht="12.75" customHeight="1" outlineLevel="1">
      <c r="A138" s="9" t="s">
        <v>437</v>
      </c>
      <c r="B138" s="3">
        <v>60250</v>
      </c>
      <c r="C138" s="226" t="s">
        <v>839</v>
      </c>
      <c r="D138" s="227" t="s">
        <v>695</v>
      </c>
      <c r="E138" s="228" t="s">
        <v>561</v>
      </c>
      <c r="F138" s="229">
        <v>178.55</v>
      </c>
      <c r="G138" s="143"/>
      <c r="H138" s="4">
        <f t="shared" si="7"/>
        <v>0</v>
      </c>
      <c r="I138" s="230" t="e">
        <f>H138/$G$319</f>
        <v>#DIV/0!</v>
      </c>
      <c r="J138" s="225" t="e">
        <f>#REF!</f>
        <v>#REF!</v>
      </c>
      <c r="K138" s="326"/>
    </row>
    <row r="139" spans="1:11" ht="12.75" customHeight="1" outlineLevel="1">
      <c r="A139" s="9" t="s">
        <v>438</v>
      </c>
      <c r="B139" s="3" t="s">
        <v>102</v>
      </c>
      <c r="C139" s="226" t="s">
        <v>838</v>
      </c>
      <c r="D139" s="227" t="s">
        <v>679</v>
      </c>
      <c r="E139" s="228" t="s">
        <v>45</v>
      </c>
      <c r="F139" s="229">
        <v>4</v>
      </c>
      <c r="G139" s="143"/>
      <c r="H139" s="4">
        <f>F139*G139</f>
        <v>0</v>
      </c>
      <c r="I139" s="230" t="e">
        <f>H139/$G$319</f>
        <v>#DIV/0!</v>
      </c>
      <c r="J139" s="225" t="e">
        <f>#REF!</f>
        <v>#REF!</v>
      </c>
      <c r="K139" s="326"/>
    </row>
    <row r="140" spans="1:11" ht="12.75" customHeight="1" outlineLevel="1" thickBot="1">
      <c r="A140" s="9" t="s">
        <v>439</v>
      </c>
      <c r="B140" s="3" t="s">
        <v>95</v>
      </c>
      <c r="C140" s="226" t="s">
        <v>838</v>
      </c>
      <c r="D140" s="227" t="s">
        <v>696</v>
      </c>
      <c r="E140" s="228" t="s">
        <v>561</v>
      </c>
      <c r="F140" s="229">
        <v>155.97</v>
      </c>
      <c r="G140" s="143"/>
      <c r="H140" s="4">
        <f t="shared" si="7"/>
        <v>0</v>
      </c>
      <c r="I140" s="230" t="e">
        <f>H140/$G$319</f>
        <v>#DIV/0!</v>
      </c>
      <c r="J140" s="225" t="e">
        <f>#REF!</f>
        <v>#REF!</v>
      </c>
      <c r="K140" s="326"/>
    </row>
    <row r="141" spans="1:11" ht="15.75" customHeight="1" thickBot="1">
      <c r="A141" s="346">
        <v>9</v>
      </c>
      <c r="B141" s="347"/>
      <c r="C141" s="215"/>
      <c r="D141" s="216" t="s">
        <v>441</v>
      </c>
      <c r="E141" s="217">
        <f>SUM(E142)</f>
        <v>0</v>
      </c>
      <c r="F141" s="217"/>
      <c r="G141" s="217"/>
      <c r="H141" s="218"/>
      <c r="I141" s="219" t="e">
        <f>E141/$G$319</f>
        <v>#DIV/0!</v>
      </c>
      <c r="J141" s="220" t="e">
        <f>#REF!</f>
        <v>#REF!</v>
      </c>
      <c r="K141" s="326"/>
    </row>
    <row r="142" spans="1:11" ht="12.75" customHeight="1" outlineLevel="1">
      <c r="A142" s="349" t="s">
        <v>47</v>
      </c>
      <c r="B142" s="350"/>
      <c r="C142" s="221"/>
      <c r="D142" s="235" t="s">
        <v>441</v>
      </c>
      <c r="E142" s="223">
        <f>SUM(H143:H143)</f>
        <v>0</v>
      </c>
      <c r="F142" s="223"/>
      <c r="G142" s="223"/>
      <c r="H142" s="223"/>
      <c r="I142" s="224" t="e">
        <f>E142/$G$319</f>
        <v>#DIV/0!</v>
      </c>
      <c r="J142" s="225" t="e">
        <f>#REF!</f>
        <v>#REF!</v>
      </c>
      <c r="K142" s="326"/>
    </row>
    <row r="143" spans="1:11" ht="12.75" customHeight="1" outlineLevel="1" thickBot="1">
      <c r="A143" s="263" t="s">
        <v>48</v>
      </c>
      <c r="B143" s="26" t="s">
        <v>297</v>
      </c>
      <c r="C143" s="226" t="s">
        <v>840</v>
      </c>
      <c r="D143" s="227" t="s">
        <v>697</v>
      </c>
      <c r="E143" s="228" t="s">
        <v>561</v>
      </c>
      <c r="F143" s="264">
        <v>137.42</v>
      </c>
      <c r="G143" s="143"/>
      <c r="H143" s="18">
        <f>F143*G143</f>
        <v>0</v>
      </c>
      <c r="I143" s="265" t="e">
        <f>H143/$G$319</f>
        <v>#DIV/0!</v>
      </c>
      <c r="J143" s="225" t="e">
        <f>#REF!</f>
        <v>#REF!</v>
      </c>
      <c r="K143" s="326"/>
    </row>
    <row r="144" spans="1:11" ht="15.75" customHeight="1" thickBot="1">
      <c r="A144" s="346">
        <v>10</v>
      </c>
      <c r="B144" s="347"/>
      <c r="C144" s="215"/>
      <c r="D144" s="216" t="s">
        <v>442</v>
      </c>
      <c r="E144" s="217">
        <f>SUM(E145+E153+E162+E169+E172+E176+E183)</f>
        <v>0</v>
      </c>
      <c r="F144" s="217"/>
      <c r="G144" s="217"/>
      <c r="H144" s="218"/>
      <c r="I144" s="219" t="e">
        <f>E144/$G$319</f>
        <v>#DIV/0!</v>
      </c>
      <c r="J144" s="220" t="e">
        <f>#REF!</f>
        <v>#REF!</v>
      </c>
      <c r="K144" s="326"/>
    </row>
    <row r="145" spans="1:11" ht="12.75" customHeight="1" outlineLevel="1">
      <c r="A145" s="342" t="s">
        <v>49</v>
      </c>
      <c r="B145" s="343"/>
      <c r="C145" s="221"/>
      <c r="D145" s="266" t="s">
        <v>443</v>
      </c>
      <c r="E145" s="239">
        <f>SUM(H146:H152)</f>
        <v>0</v>
      </c>
      <c r="F145" s="239"/>
      <c r="G145" s="239"/>
      <c r="H145" s="239"/>
      <c r="I145" s="224" t="e">
        <f>E145/$G$319</f>
        <v>#DIV/0!</v>
      </c>
      <c r="J145" s="225"/>
      <c r="K145" s="326"/>
    </row>
    <row r="146" spans="1:11" ht="12.75" outlineLevel="1">
      <c r="A146" s="263" t="s">
        <v>50</v>
      </c>
      <c r="B146" s="267" t="s">
        <v>219</v>
      </c>
      <c r="C146" s="226" t="s">
        <v>840</v>
      </c>
      <c r="D146" s="227" t="s">
        <v>698</v>
      </c>
      <c r="E146" s="228" t="s">
        <v>605</v>
      </c>
      <c r="F146" s="268">
        <v>120</v>
      </c>
      <c r="G146" s="143"/>
      <c r="H146" s="269">
        <f aca="true" t="shared" si="8" ref="H146:H152">F146*G146</f>
        <v>0</v>
      </c>
      <c r="I146" s="265" t="e">
        <f>H146/$G$319</f>
        <v>#DIV/0!</v>
      </c>
      <c r="J146" s="225" t="e">
        <f>#REF!</f>
        <v>#REF!</v>
      </c>
      <c r="K146" s="326"/>
    </row>
    <row r="147" spans="1:11" ht="12.75" outlineLevel="1">
      <c r="A147" s="263" t="s">
        <v>163</v>
      </c>
      <c r="B147" s="257" t="s">
        <v>220</v>
      </c>
      <c r="C147" s="226" t="s">
        <v>840</v>
      </c>
      <c r="D147" s="227" t="s">
        <v>699</v>
      </c>
      <c r="E147" s="228" t="s">
        <v>605</v>
      </c>
      <c r="F147" s="268">
        <v>60</v>
      </c>
      <c r="G147" s="143"/>
      <c r="H147" s="270">
        <f t="shared" si="8"/>
        <v>0</v>
      </c>
      <c r="I147" s="271" t="e">
        <f>H147/$G$319</f>
        <v>#DIV/0!</v>
      </c>
      <c r="J147" s="225" t="e">
        <f>#REF!</f>
        <v>#REF!</v>
      </c>
      <c r="K147" s="326"/>
    </row>
    <row r="148" spans="1:11" ht="12.75" outlineLevel="1">
      <c r="A148" s="263" t="s">
        <v>164</v>
      </c>
      <c r="B148" s="257" t="s">
        <v>221</v>
      </c>
      <c r="C148" s="226" t="s">
        <v>840</v>
      </c>
      <c r="D148" s="227" t="s">
        <v>700</v>
      </c>
      <c r="E148" s="228" t="s">
        <v>605</v>
      </c>
      <c r="F148" s="268">
        <v>60</v>
      </c>
      <c r="G148" s="143"/>
      <c r="H148" s="270">
        <f t="shared" si="8"/>
        <v>0</v>
      </c>
      <c r="I148" s="271" t="e">
        <f>H148/$G$319</f>
        <v>#DIV/0!</v>
      </c>
      <c r="J148" s="225" t="e">
        <f>#REF!</f>
        <v>#REF!</v>
      </c>
      <c r="K148" s="326"/>
    </row>
    <row r="149" spans="1:11" ht="12.75" outlineLevel="1">
      <c r="A149" s="263" t="s">
        <v>444</v>
      </c>
      <c r="B149" s="257" t="s">
        <v>222</v>
      </c>
      <c r="C149" s="226" t="s">
        <v>840</v>
      </c>
      <c r="D149" s="227" t="s">
        <v>701</v>
      </c>
      <c r="E149" s="228" t="s">
        <v>702</v>
      </c>
      <c r="F149" s="268">
        <v>1</v>
      </c>
      <c r="G149" s="143"/>
      <c r="H149" s="270">
        <f t="shared" si="8"/>
        <v>0</v>
      </c>
      <c r="I149" s="271" t="e">
        <f>H149/$G$319</f>
        <v>#DIV/0!</v>
      </c>
      <c r="J149" s="225" t="e">
        <f>#REF!</f>
        <v>#REF!</v>
      </c>
      <c r="K149" s="326"/>
    </row>
    <row r="150" spans="1:11" ht="12.75" customHeight="1" outlineLevel="1">
      <c r="A150" s="263" t="s">
        <v>445</v>
      </c>
      <c r="B150" s="257" t="s">
        <v>223</v>
      </c>
      <c r="C150" s="226" t="s">
        <v>840</v>
      </c>
      <c r="D150" s="227" t="s">
        <v>703</v>
      </c>
      <c r="E150" s="228" t="s">
        <v>45</v>
      </c>
      <c r="F150" s="268">
        <v>2</v>
      </c>
      <c r="G150" s="143"/>
      <c r="H150" s="270">
        <f t="shared" si="8"/>
        <v>0</v>
      </c>
      <c r="I150" s="271" t="e">
        <f>H150/$G$319</f>
        <v>#DIV/0!</v>
      </c>
      <c r="J150" s="225" t="e">
        <f>#REF!</f>
        <v>#REF!</v>
      </c>
      <c r="K150" s="326"/>
    </row>
    <row r="151" spans="1:11" ht="12.75" customHeight="1" outlineLevel="1">
      <c r="A151" s="263" t="s">
        <v>446</v>
      </c>
      <c r="B151" s="28" t="s">
        <v>224</v>
      </c>
      <c r="C151" s="226" t="s">
        <v>840</v>
      </c>
      <c r="D151" s="227" t="s">
        <v>704</v>
      </c>
      <c r="E151" s="228" t="s">
        <v>45</v>
      </c>
      <c r="F151" s="268">
        <v>2</v>
      </c>
      <c r="G151" s="143"/>
      <c r="H151" s="270">
        <f t="shared" si="8"/>
        <v>0</v>
      </c>
      <c r="I151" s="271" t="e">
        <f>H151/$G$319</f>
        <v>#DIV/0!</v>
      </c>
      <c r="J151" s="225" t="e">
        <f>#REF!</f>
        <v>#REF!</v>
      </c>
      <c r="K151" s="326"/>
    </row>
    <row r="152" spans="1:11" ht="12.75" outlineLevel="1">
      <c r="A152" s="263" t="s">
        <v>447</v>
      </c>
      <c r="B152" s="272" t="s">
        <v>245</v>
      </c>
      <c r="C152" s="226" t="s">
        <v>840</v>
      </c>
      <c r="D152" s="227" t="s">
        <v>705</v>
      </c>
      <c r="E152" s="228" t="s">
        <v>45</v>
      </c>
      <c r="F152" s="268">
        <v>4</v>
      </c>
      <c r="G152" s="143"/>
      <c r="H152" s="270">
        <f t="shared" si="8"/>
        <v>0</v>
      </c>
      <c r="I152" s="271" t="e">
        <f>H152/$G$319</f>
        <v>#DIV/0!</v>
      </c>
      <c r="J152" s="225" t="e">
        <f>#REF!</f>
        <v>#REF!</v>
      </c>
      <c r="K152" s="326"/>
    </row>
    <row r="153" spans="1:11" s="145" customFormat="1" ht="12.75" customHeight="1" outlineLevel="1">
      <c r="A153" s="351" t="s">
        <v>89</v>
      </c>
      <c r="B153" s="352"/>
      <c r="C153" s="221"/>
      <c r="D153" s="235" t="s">
        <v>448</v>
      </c>
      <c r="E153" s="223">
        <f>SUM(H154:H161)</f>
        <v>0</v>
      </c>
      <c r="F153" s="223"/>
      <c r="G153" s="223"/>
      <c r="H153" s="223"/>
      <c r="I153" s="224" t="e">
        <f>E153/$G$319</f>
        <v>#DIV/0!</v>
      </c>
      <c r="J153" s="225"/>
      <c r="K153" s="329"/>
    </row>
    <row r="154" spans="1:11" ht="12.75" customHeight="1" outlineLevel="1">
      <c r="A154" s="263" t="s">
        <v>166</v>
      </c>
      <c r="B154" s="272" t="s">
        <v>226</v>
      </c>
      <c r="C154" s="226" t="s">
        <v>840</v>
      </c>
      <c r="D154" s="227" t="s">
        <v>706</v>
      </c>
      <c r="E154" s="228" t="s">
        <v>605</v>
      </c>
      <c r="F154" s="268">
        <v>60</v>
      </c>
      <c r="G154" s="143"/>
      <c r="H154" s="270">
        <f aca="true" t="shared" si="9" ref="H154:H161">F154*G154</f>
        <v>0</v>
      </c>
      <c r="I154" s="271" t="e">
        <f>H154/$G$319</f>
        <v>#DIV/0!</v>
      </c>
      <c r="J154" s="225" t="e">
        <f>#REF!</f>
        <v>#REF!</v>
      </c>
      <c r="K154" s="326"/>
    </row>
    <row r="155" spans="1:11" ht="12.75" customHeight="1" outlineLevel="1">
      <c r="A155" s="263" t="s">
        <v>167</v>
      </c>
      <c r="B155" s="29" t="s">
        <v>227</v>
      </c>
      <c r="C155" s="226" t="s">
        <v>840</v>
      </c>
      <c r="D155" s="227" t="s">
        <v>707</v>
      </c>
      <c r="E155" s="228" t="s">
        <v>605</v>
      </c>
      <c r="F155" s="268">
        <v>60</v>
      </c>
      <c r="G155" s="143"/>
      <c r="H155" s="270">
        <f t="shared" si="9"/>
        <v>0</v>
      </c>
      <c r="I155" s="271" t="e">
        <f>H155/$G$319</f>
        <v>#DIV/0!</v>
      </c>
      <c r="J155" s="225" t="e">
        <f>#REF!</f>
        <v>#REF!</v>
      </c>
      <c r="K155" s="326"/>
    </row>
    <row r="156" spans="1:11" ht="12.75" outlineLevel="1">
      <c r="A156" s="263" t="s">
        <v>168</v>
      </c>
      <c r="B156" s="257" t="s">
        <v>228</v>
      </c>
      <c r="C156" s="226" t="s">
        <v>840</v>
      </c>
      <c r="D156" s="227" t="s">
        <v>708</v>
      </c>
      <c r="E156" s="228" t="s">
        <v>605</v>
      </c>
      <c r="F156" s="268">
        <v>60</v>
      </c>
      <c r="G156" s="143"/>
      <c r="H156" s="270">
        <f t="shared" si="9"/>
        <v>0</v>
      </c>
      <c r="I156" s="271" t="e">
        <f>H156/$G$319</f>
        <v>#DIV/0!</v>
      </c>
      <c r="J156" s="225" t="e">
        <f>#REF!</f>
        <v>#REF!</v>
      </c>
      <c r="K156" s="326"/>
    </row>
    <row r="157" spans="1:11" ht="12.75" customHeight="1" outlineLevel="1">
      <c r="A157" s="263" t="s">
        <v>169</v>
      </c>
      <c r="B157" s="257" t="s">
        <v>229</v>
      </c>
      <c r="C157" s="226" t="s">
        <v>840</v>
      </c>
      <c r="D157" s="227" t="s">
        <v>709</v>
      </c>
      <c r="E157" s="228" t="s">
        <v>605</v>
      </c>
      <c r="F157" s="268">
        <v>60</v>
      </c>
      <c r="G157" s="143"/>
      <c r="H157" s="270">
        <f t="shared" si="9"/>
        <v>0</v>
      </c>
      <c r="I157" s="271" t="e">
        <f>H157/$G$319</f>
        <v>#DIV/0!</v>
      </c>
      <c r="J157" s="225" t="e">
        <f>#REF!</f>
        <v>#REF!</v>
      </c>
      <c r="K157" s="326"/>
    </row>
    <row r="158" spans="1:11" ht="12.75" customHeight="1" outlineLevel="1">
      <c r="A158" s="263" t="s">
        <v>362</v>
      </c>
      <c r="B158" s="3" t="s">
        <v>230</v>
      </c>
      <c r="C158" s="226" t="s">
        <v>840</v>
      </c>
      <c r="D158" s="227" t="s">
        <v>710</v>
      </c>
      <c r="E158" s="228" t="s">
        <v>702</v>
      </c>
      <c r="F158" s="268">
        <v>1</v>
      </c>
      <c r="G158" s="143"/>
      <c r="H158" s="270">
        <f t="shared" si="9"/>
        <v>0</v>
      </c>
      <c r="I158" s="271" t="e">
        <f>H158/$G$319</f>
        <v>#DIV/0!</v>
      </c>
      <c r="J158" s="225" t="e">
        <f>#REF!</f>
        <v>#REF!</v>
      </c>
      <c r="K158" s="326"/>
    </row>
    <row r="159" spans="1:11" ht="12.75" outlineLevel="1">
      <c r="A159" s="263" t="s">
        <v>363</v>
      </c>
      <c r="B159" s="257" t="s">
        <v>232</v>
      </c>
      <c r="C159" s="226" t="s">
        <v>840</v>
      </c>
      <c r="D159" s="227" t="s">
        <v>711</v>
      </c>
      <c r="E159" s="228" t="s">
        <v>45</v>
      </c>
      <c r="F159" s="268">
        <v>3</v>
      </c>
      <c r="G159" s="143"/>
      <c r="H159" s="270">
        <f t="shared" si="9"/>
        <v>0</v>
      </c>
      <c r="I159" s="271" t="e">
        <f>H159/$G$319</f>
        <v>#DIV/0!</v>
      </c>
      <c r="J159" s="225" t="e">
        <f>#REF!</f>
        <v>#REF!</v>
      </c>
      <c r="K159" s="326"/>
    </row>
    <row r="160" spans="1:11" ht="25.5" outlineLevel="1">
      <c r="A160" s="263" t="s">
        <v>364</v>
      </c>
      <c r="B160" s="257">
        <v>93287</v>
      </c>
      <c r="C160" s="226" t="s">
        <v>837</v>
      </c>
      <c r="D160" s="227" t="s">
        <v>712</v>
      </c>
      <c r="E160" s="228" t="s">
        <v>713</v>
      </c>
      <c r="F160" s="268">
        <v>20</v>
      </c>
      <c r="G160" s="143"/>
      <c r="H160" s="270">
        <f t="shared" si="9"/>
        <v>0</v>
      </c>
      <c r="I160" s="271" t="e">
        <f>H160/$G$319</f>
        <v>#DIV/0!</v>
      </c>
      <c r="J160" s="225" t="e">
        <f>#REF!</f>
        <v>#REF!</v>
      </c>
      <c r="K160" s="326"/>
    </row>
    <row r="161" spans="1:11" ht="12.75" customHeight="1" outlineLevel="1">
      <c r="A161" s="263" t="s">
        <v>365</v>
      </c>
      <c r="B161" s="257" t="s">
        <v>304</v>
      </c>
      <c r="C161" s="226" t="s">
        <v>840</v>
      </c>
      <c r="D161" s="227" t="s">
        <v>641</v>
      </c>
      <c r="E161" s="228" t="s">
        <v>561</v>
      </c>
      <c r="F161" s="268">
        <v>100</v>
      </c>
      <c r="G161" s="143"/>
      <c r="H161" s="270">
        <f t="shared" si="9"/>
        <v>0</v>
      </c>
      <c r="I161" s="271" t="e">
        <f>H161/$G$319</f>
        <v>#DIV/0!</v>
      </c>
      <c r="J161" s="225" t="e">
        <f>#REF!</f>
        <v>#REF!</v>
      </c>
      <c r="K161" s="326"/>
    </row>
    <row r="162" spans="1:11" s="145" customFormat="1" ht="12.75" customHeight="1" outlineLevel="1">
      <c r="A162" s="351" t="s">
        <v>449</v>
      </c>
      <c r="B162" s="352"/>
      <c r="C162" s="221"/>
      <c r="D162" s="266" t="s">
        <v>456</v>
      </c>
      <c r="E162" s="223">
        <f>SUM(H163:H168)</f>
        <v>0</v>
      </c>
      <c r="F162" s="223"/>
      <c r="G162" s="223"/>
      <c r="H162" s="223"/>
      <c r="I162" s="224" t="e">
        <f>E162/$G$319</f>
        <v>#DIV/0!</v>
      </c>
      <c r="J162" s="225"/>
      <c r="K162" s="329"/>
    </row>
    <row r="163" spans="1:11" ht="12.75" customHeight="1" outlineLevel="1">
      <c r="A163" s="263" t="s">
        <v>450</v>
      </c>
      <c r="B163" s="3" t="s">
        <v>233</v>
      </c>
      <c r="C163" s="226" t="s">
        <v>840</v>
      </c>
      <c r="D163" s="227" t="s">
        <v>714</v>
      </c>
      <c r="E163" s="228" t="s">
        <v>605</v>
      </c>
      <c r="F163" s="268">
        <v>100</v>
      </c>
      <c r="G163" s="143"/>
      <c r="H163" s="270">
        <f aca="true" t="shared" si="10" ref="H163:H168">F163*G163</f>
        <v>0</v>
      </c>
      <c r="I163" s="271" t="e">
        <f>H163/$G$319</f>
        <v>#DIV/0!</v>
      </c>
      <c r="J163" s="225" t="e">
        <f>#REF!</f>
        <v>#REF!</v>
      </c>
      <c r="K163" s="326"/>
    </row>
    <row r="164" spans="1:11" ht="12.75" outlineLevel="1">
      <c r="A164" s="263" t="s">
        <v>451</v>
      </c>
      <c r="B164" s="257" t="s">
        <v>234</v>
      </c>
      <c r="C164" s="226" t="s">
        <v>840</v>
      </c>
      <c r="D164" s="227" t="s">
        <v>715</v>
      </c>
      <c r="E164" s="228" t="s">
        <v>605</v>
      </c>
      <c r="F164" s="268">
        <v>100</v>
      </c>
      <c r="G164" s="143"/>
      <c r="H164" s="270">
        <f t="shared" si="10"/>
        <v>0</v>
      </c>
      <c r="I164" s="271" t="e">
        <f>H164/$G$319</f>
        <v>#DIV/0!</v>
      </c>
      <c r="J164" s="225" t="e">
        <f>#REF!</f>
        <v>#REF!</v>
      </c>
      <c r="K164" s="326"/>
    </row>
    <row r="165" spans="1:11" ht="12.75" customHeight="1" outlineLevel="1">
      <c r="A165" s="263" t="s">
        <v>452</v>
      </c>
      <c r="B165" s="3" t="s">
        <v>236</v>
      </c>
      <c r="C165" s="226" t="s">
        <v>840</v>
      </c>
      <c r="D165" s="227" t="s">
        <v>716</v>
      </c>
      <c r="E165" s="228" t="s">
        <v>702</v>
      </c>
      <c r="F165" s="268">
        <v>1</v>
      </c>
      <c r="G165" s="143"/>
      <c r="H165" s="270">
        <f t="shared" si="10"/>
        <v>0</v>
      </c>
      <c r="I165" s="271" t="e">
        <f>H165/$G$319</f>
        <v>#DIV/0!</v>
      </c>
      <c r="J165" s="225" t="e">
        <f>#REF!</f>
        <v>#REF!</v>
      </c>
      <c r="K165" s="326"/>
    </row>
    <row r="166" spans="1:11" ht="12.75" customHeight="1" outlineLevel="1">
      <c r="A166" s="263" t="s">
        <v>453</v>
      </c>
      <c r="B166" s="3" t="s">
        <v>231</v>
      </c>
      <c r="C166" s="226" t="s">
        <v>840</v>
      </c>
      <c r="D166" s="227" t="s">
        <v>646</v>
      </c>
      <c r="E166" s="228" t="s">
        <v>45</v>
      </c>
      <c r="F166" s="268">
        <v>20</v>
      </c>
      <c r="G166" s="143"/>
      <c r="H166" s="270">
        <f t="shared" si="10"/>
        <v>0</v>
      </c>
      <c r="I166" s="271" t="e">
        <f>H166/$G$319</f>
        <v>#DIV/0!</v>
      </c>
      <c r="J166" s="225" t="e">
        <f>#REF!</f>
        <v>#REF!</v>
      </c>
      <c r="K166" s="326"/>
    </row>
    <row r="167" spans="1:11" ht="12.75" outlineLevel="1">
      <c r="A167" s="263" t="s">
        <v>454</v>
      </c>
      <c r="B167" s="257" t="s">
        <v>330</v>
      </c>
      <c r="C167" s="226" t="s">
        <v>840</v>
      </c>
      <c r="D167" s="227" t="s">
        <v>717</v>
      </c>
      <c r="E167" s="228" t="s">
        <v>605</v>
      </c>
      <c r="F167" s="268">
        <v>20.89</v>
      </c>
      <c r="G167" s="143"/>
      <c r="H167" s="270">
        <f t="shared" si="10"/>
        <v>0</v>
      </c>
      <c r="I167" s="271" t="e">
        <f>H167/$G$319</f>
        <v>#DIV/0!</v>
      </c>
      <c r="J167" s="225" t="e">
        <f>#REF!</f>
        <v>#REF!</v>
      </c>
      <c r="K167" s="326"/>
    </row>
    <row r="168" spans="1:11" ht="12.75" customHeight="1" outlineLevel="1">
      <c r="A168" s="263" t="s">
        <v>455</v>
      </c>
      <c r="B168" s="257" t="s">
        <v>331</v>
      </c>
      <c r="C168" s="226" t="s">
        <v>840</v>
      </c>
      <c r="D168" s="227" t="s">
        <v>718</v>
      </c>
      <c r="E168" s="228" t="s">
        <v>605</v>
      </c>
      <c r="F168" s="268">
        <v>106.51</v>
      </c>
      <c r="G168" s="143"/>
      <c r="H168" s="270">
        <f t="shared" si="10"/>
        <v>0</v>
      </c>
      <c r="I168" s="271" t="e">
        <f>H168/$G$319</f>
        <v>#DIV/0!</v>
      </c>
      <c r="J168" s="225" t="e">
        <f>#REF!</f>
        <v>#REF!</v>
      </c>
      <c r="K168" s="326"/>
    </row>
    <row r="169" spans="1:11" s="145" customFormat="1" ht="12.75" customHeight="1" outlineLevel="1">
      <c r="A169" s="351" t="s">
        <v>459</v>
      </c>
      <c r="B169" s="352"/>
      <c r="C169" s="221"/>
      <c r="D169" s="235" t="s">
        <v>458</v>
      </c>
      <c r="E169" s="223">
        <f>SUM(H170:H171)</f>
        <v>0</v>
      </c>
      <c r="F169" s="223"/>
      <c r="G169" s="223"/>
      <c r="H169" s="223"/>
      <c r="I169" s="224" t="e">
        <f>E169/$G$319</f>
        <v>#DIV/0!</v>
      </c>
      <c r="J169" s="225"/>
      <c r="K169" s="329"/>
    </row>
    <row r="170" spans="1:11" s="145" customFormat="1" ht="12.75" customHeight="1" outlineLevel="1">
      <c r="A170" s="263" t="s">
        <v>460</v>
      </c>
      <c r="B170" s="267" t="s">
        <v>332</v>
      </c>
      <c r="C170" s="226" t="s">
        <v>840</v>
      </c>
      <c r="D170" s="227" t="s">
        <v>719</v>
      </c>
      <c r="E170" s="228" t="s">
        <v>605</v>
      </c>
      <c r="F170" s="268">
        <v>4</v>
      </c>
      <c r="G170" s="143"/>
      <c r="H170" s="269">
        <f>F170*G170</f>
        <v>0</v>
      </c>
      <c r="I170" s="265" t="e">
        <f>H170/$G$319</f>
        <v>#DIV/0!</v>
      </c>
      <c r="J170" s="225" t="e">
        <f>#REF!</f>
        <v>#REF!</v>
      </c>
      <c r="K170" s="329"/>
    </row>
    <row r="171" spans="1:11" s="145" customFormat="1" ht="12.75" customHeight="1" outlineLevel="1">
      <c r="A171" s="263" t="s">
        <v>461</v>
      </c>
      <c r="B171" s="257" t="s">
        <v>333</v>
      </c>
      <c r="C171" s="226" t="s">
        <v>840</v>
      </c>
      <c r="D171" s="227" t="s">
        <v>720</v>
      </c>
      <c r="E171" s="228" t="s">
        <v>45</v>
      </c>
      <c r="F171" s="268">
        <v>2</v>
      </c>
      <c r="G171" s="143"/>
      <c r="H171" s="270">
        <f>F171*G171</f>
        <v>0</v>
      </c>
      <c r="I171" s="271" t="e">
        <f>H171/$G$319</f>
        <v>#DIV/0!</v>
      </c>
      <c r="J171" s="225" t="e">
        <f>#REF!</f>
        <v>#REF!</v>
      </c>
      <c r="K171" s="329"/>
    </row>
    <row r="172" spans="1:11" s="15" customFormat="1" ht="12.75" customHeight="1" outlineLevel="1">
      <c r="A172" s="351" t="s">
        <v>463</v>
      </c>
      <c r="B172" s="352"/>
      <c r="C172" s="221"/>
      <c r="D172" s="235" t="s">
        <v>462</v>
      </c>
      <c r="E172" s="223">
        <f>SUM(H173:H175)</f>
        <v>0</v>
      </c>
      <c r="F172" s="223"/>
      <c r="G172" s="223"/>
      <c r="H172" s="223"/>
      <c r="I172" s="224" t="e">
        <f>E172/$G$319</f>
        <v>#DIV/0!</v>
      </c>
      <c r="J172" s="225"/>
      <c r="K172" s="330"/>
    </row>
    <row r="173" spans="1:11" s="15" customFormat="1" ht="12.75" outlineLevel="1">
      <c r="A173" s="263" t="s">
        <v>464</v>
      </c>
      <c r="B173" s="273" t="s">
        <v>242</v>
      </c>
      <c r="C173" s="226" t="s">
        <v>840</v>
      </c>
      <c r="D173" s="227" t="s">
        <v>721</v>
      </c>
      <c r="E173" s="228" t="s">
        <v>45</v>
      </c>
      <c r="F173" s="268">
        <v>2</v>
      </c>
      <c r="G173" s="143"/>
      <c r="H173" s="274">
        <f>F173*G173</f>
        <v>0</v>
      </c>
      <c r="I173" s="246" t="e">
        <f>H173/$G$319</f>
        <v>#DIV/0!</v>
      </c>
      <c r="J173" s="225" t="e">
        <f>#REF!</f>
        <v>#REF!</v>
      </c>
      <c r="K173" s="330"/>
    </row>
    <row r="174" spans="1:11" s="145" customFormat="1" ht="12.75" outlineLevel="1">
      <c r="A174" s="263" t="s">
        <v>465</v>
      </c>
      <c r="B174" s="272" t="s">
        <v>241</v>
      </c>
      <c r="C174" s="226" t="s">
        <v>840</v>
      </c>
      <c r="D174" s="227" t="s">
        <v>722</v>
      </c>
      <c r="E174" s="228" t="s">
        <v>45</v>
      </c>
      <c r="F174" s="268">
        <v>12</v>
      </c>
      <c r="G174" s="143"/>
      <c r="H174" s="256">
        <f>F174*G174</f>
        <v>0</v>
      </c>
      <c r="I174" s="231" t="e">
        <f>H174/$G$319</f>
        <v>#DIV/0!</v>
      </c>
      <c r="J174" s="225" t="e">
        <f>#REF!</f>
        <v>#REF!</v>
      </c>
      <c r="K174" s="329"/>
    </row>
    <row r="175" spans="1:11" s="145" customFormat="1" ht="12.75" outlineLevel="1">
      <c r="A175" s="263" t="s">
        <v>466</v>
      </c>
      <c r="B175" s="272" t="s">
        <v>107</v>
      </c>
      <c r="C175" s="226" t="s">
        <v>838</v>
      </c>
      <c r="D175" s="227" t="s">
        <v>723</v>
      </c>
      <c r="E175" s="228" t="s">
        <v>45</v>
      </c>
      <c r="F175" s="268">
        <v>1</v>
      </c>
      <c r="G175" s="143"/>
      <c r="H175" s="256">
        <f>F175*G175</f>
        <v>0</v>
      </c>
      <c r="I175" s="231" t="e">
        <f>H175/$G$319</f>
        <v>#DIV/0!</v>
      </c>
      <c r="J175" s="225" t="e">
        <f>#REF!</f>
        <v>#REF!</v>
      </c>
      <c r="K175" s="329"/>
    </row>
    <row r="176" spans="1:11" s="145" customFormat="1" ht="13.5" customHeight="1" outlineLevel="1">
      <c r="A176" s="351" t="s">
        <v>468</v>
      </c>
      <c r="B176" s="352"/>
      <c r="C176" s="221"/>
      <c r="D176" s="235" t="s">
        <v>467</v>
      </c>
      <c r="E176" s="223">
        <f>SUM(H177:H182)</f>
        <v>0</v>
      </c>
      <c r="F176" s="223"/>
      <c r="G176" s="223"/>
      <c r="H176" s="223"/>
      <c r="I176" s="224" t="e">
        <f>E176/$G$319</f>
        <v>#DIV/0!</v>
      </c>
      <c r="J176" s="225"/>
      <c r="K176" s="329"/>
    </row>
    <row r="177" spans="1:11" s="145" customFormat="1" ht="12.75" outlineLevel="1">
      <c r="A177" s="23" t="s">
        <v>469</v>
      </c>
      <c r="B177" s="275" t="s">
        <v>239</v>
      </c>
      <c r="C177" s="226" t="s">
        <v>840</v>
      </c>
      <c r="D177" s="227" t="s">
        <v>724</v>
      </c>
      <c r="E177" s="228" t="s">
        <v>605</v>
      </c>
      <c r="F177" s="268">
        <v>0.5</v>
      </c>
      <c r="G177" s="143"/>
      <c r="H177" s="276">
        <f aca="true" t="shared" si="11" ref="H177:H182">F177*G177</f>
        <v>0</v>
      </c>
      <c r="I177" s="230" t="e">
        <f>H177/$G$319</f>
        <v>#DIV/0!</v>
      </c>
      <c r="J177" s="225" t="e">
        <f>#REF!</f>
        <v>#REF!</v>
      </c>
      <c r="K177" s="329"/>
    </row>
    <row r="178" spans="1:11" s="145" customFormat="1" ht="12.75" outlineLevel="1">
      <c r="A178" s="23" t="s">
        <v>470</v>
      </c>
      <c r="B178" s="275" t="s">
        <v>240</v>
      </c>
      <c r="C178" s="226" t="s">
        <v>840</v>
      </c>
      <c r="D178" s="227" t="s">
        <v>725</v>
      </c>
      <c r="E178" s="228" t="s">
        <v>45</v>
      </c>
      <c r="F178" s="268">
        <v>5</v>
      </c>
      <c r="G178" s="143"/>
      <c r="H178" s="256">
        <f t="shared" si="11"/>
        <v>0</v>
      </c>
      <c r="I178" s="231" t="e">
        <f>H178/$G$319</f>
        <v>#DIV/0!</v>
      </c>
      <c r="J178" s="225" t="e">
        <f>#REF!</f>
        <v>#REF!</v>
      </c>
      <c r="K178" s="329"/>
    </row>
    <row r="179" spans="1:11" s="145" customFormat="1" ht="12.75" outlineLevel="1">
      <c r="A179" s="23" t="s">
        <v>471</v>
      </c>
      <c r="B179" s="272" t="s">
        <v>243</v>
      </c>
      <c r="C179" s="226" t="s">
        <v>840</v>
      </c>
      <c r="D179" s="227" t="s">
        <v>726</v>
      </c>
      <c r="E179" s="228" t="s">
        <v>45</v>
      </c>
      <c r="F179" s="268">
        <v>2</v>
      </c>
      <c r="G179" s="143"/>
      <c r="H179" s="256">
        <f t="shared" si="11"/>
        <v>0</v>
      </c>
      <c r="I179" s="231" t="e">
        <f>H179/$G$319</f>
        <v>#DIV/0!</v>
      </c>
      <c r="J179" s="225" t="e">
        <f>#REF!</f>
        <v>#REF!</v>
      </c>
      <c r="K179" s="329"/>
    </row>
    <row r="180" spans="1:11" s="145" customFormat="1" ht="12.75" outlineLevel="1">
      <c r="A180" s="23" t="s">
        <v>472</v>
      </c>
      <c r="B180" s="272" t="s">
        <v>238</v>
      </c>
      <c r="C180" s="226" t="s">
        <v>840</v>
      </c>
      <c r="D180" s="227" t="s">
        <v>727</v>
      </c>
      <c r="E180" s="228" t="s">
        <v>605</v>
      </c>
      <c r="F180" s="268">
        <v>1.65</v>
      </c>
      <c r="G180" s="143"/>
      <c r="H180" s="256">
        <f t="shared" si="11"/>
        <v>0</v>
      </c>
      <c r="I180" s="231" t="e">
        <f>H180/$G$319</f>
        <v>#DIV/0!</v>
      </c>
      <c r="J180" s="225" t="e">
        <f>#REF!</f>
        <v>#REF!</v>
      </c>
      <c r="K180" s="329"/>
    </row>
    <row r="181" spans="1:11" s="145" customFormat="1" ht="12.75" outlineLevel="1">
      <c r="A181" s="23" t="s">
        <v>473</v>
      </c>
      <c r="B181" s="272" t="s">
        <v>113</v>
      </c>
      <c r="C181" s="226" t="s">
        <v>838</v>
      </c>
      <c r="D181" s="227" t="s">
        <v>728</v>
      </c>
      <c r="E181" s="228" t="s">
        <v>45</v>
      </c>
      <c r="F181" s="268">
        <v>12</v>
      </c>
      <c r="G181" s="143"/>
      <c r="H181" s="256">
        <f>F181*G181</f>
        <v>0</v>
      </c>
      <c r="I181" s="231" t="e">
        <f>H181/$G$319</f>
        <v>#DIV/0!</v>
      </c>
      <c r="J181" s="225" t="e">
        <f>#REF!</f>
        <v>#REF!</v>
      </c>
      <c r="K181" s="329"/>
    </row>
    <row r="182" spans="1:11" s="145" customFormat="1" ht="12.75" outlineLevel="1">
      <c r="A182" s="23" t="s">
        <v>474</v>
      </c>
      <c r="B182" s="272" t="s">
        <v>244</v>
      </c>
      <c r="C182" s="226" t="s">
        <v>840</v>
      </c>
      <c r="D182" s="227" t="s">
        <v>729</v>
      </c>
      <c r="E182" s="228" t="s">
        <v>45</v>
      </c>
      <c r="F182" s="268">
        <v>5</v>
      </c>
      <c r="G182" s="143"/>
      <c r="H182" s="256">
        <f t="shared" si="11"/>
        <v>0</v>
      </c>
      <c r="I182" s="231" t="e">
        <f>H182/$G$319</f>
        <v>#DIV/0!</v>
      </c>
      <c r="J182" s="225" t="e">
        <f>#REF!</f>
        <v>#REF!</v>
      </c>
      <c r="K182" s="329"/>
    </row>
    <row r="183" spans="1:11" s="145" customFormat="1" ht="13.5" customHeight="1" outlineLevel="1">
      <c r="A183" s="362" t="s">
        <v>475</v>
      </c>
      <c r="B183" s="363"/>
      <c r="C183" s="221"/>
      <c r="D183" s="235" t="s">
        <v>165</v>
      </c>
      <c r="E183" s="223">
        <f>SUM(H184:H192)</f>
        <v>0</v>
      </c>
      <c r="F183" s="223"/>
      <c r="G183" s="223"/>
      <c r="H183" s="223"/>
      <c r="I183" s="224" t="e">
        <f>E183/$G$319</f>
        <v>#DIV/0!</v>
      </c>
      <c r="J183" s="225"/>
      <c r="K183" s="329"/>
    </row>
    <row r="184" spans="1:11" s="145" customFormat="1" ht="12.75" outlineLevel="1">
      <c r="A184" s="23" t="s">
        <v>476</v>
      </c>
      <c r="B184" s="275" t="s">
        <v>225</v>
      </c>
      <c r="C184" s="226" t="s">
        <v>840</v>
      </c>
      <c r="D184" s="227" t="s">
        <v>730</v>
      </c>
      <c r="E184" s="228" t="s">
        <v>45</v>
      </c>
      <c r="F184" s="268">
        <v>1</v>
      </c>
      <c r="G184" s="143"/>
      <c r="H184" s="276">
        <f aca="true" t="shared" si="12" ref="H184:H192">F184*G184</f>
        <v>0</v>
      </c>
      <c r="I184" s="230" t="e">
        <f aca="true" t="shared" si="13" ref="I184:I192">H184/$G$319</f>
        <v>#DIV/0!</v>
      </c>
      <c r="J184" s="225" t="e">
        <f>#REF!</f>
        <v>#REF!</v>
      </c>
      <c r="K184" s="329"/>
    </row>
    <row r="185" spans="1:11" s="145" customFormat="1" ht="25.5" outlineLevel="1">
      <c r="A185" s="23" t="s">
        <v>477</v>
      </c>
      <c r="B185" s="272">
        <v>103003</v>
      </c>
      <c r="C185" s="226" t="s">
        <v>837</v>
      </c>
      <c r="D185" s="227" t="s">
        <v>731</v>
      </c>
      <c r="E185" s="228" t="s">
        <v>45</v>
      </c>
      <c r="F185" s="268">
        <v>2</v>
      </c>
      <c r="G185" s="143"/>
      <c r="H185" s="256">
        <f t="shared" si="12"/>
        <v>0</v>
      </c>
      <c r="I185" s="231" t="e">
        <f t="shared" si="13"/>
        <v>#DIV/0!</v>
      </c>
      <c r="J185" s="225" t="e">
        <f>#REF!</f>
        <v>#REF!</v>
      </c>
      <c r="K185" s="329"/>
    </row>
    <row r="186" spans="1:11" s="145" customFormat="1" ht="12.75" outlineLevel="1">
      <c r="A186" s="23" t="s">
        <v>478</v>
      </c>
      <c r="B186" s="272" t="s">
        <v>99</v>
      </c>
      <c r="C186" s="226" t="s">
        <v>838</v>
      </c>
      <c r="D186" s="227" t="s">
        <v>732</v>
      </c>
      <c r="E186" s="228" t="s">
        <v>561</v>
      </c>
      <c r="F186" s="268">
        <v>1.28</v>
      </c>
      <c r="G186" s="143"/>
      <c r="H186" s="256">
        <f t="shared" si="12"/>
        <v>0</v>
      </c>
      <c r="I186" s="231" t="e">
        <f t="shared" si="13"/>
        <v>#DIV/0!</v>
      </c>
      <c r="J186" s="225" t="e">
        <f>#REF!</f>
        <v>#REF!</v>
      </c>
      <c r="K186" s="329"/>
    </row>
    <row r="187" spans="1:11" s="145" customFormat="1" ht="12.75" outlineLevel="1">
      <c r="A187" s="23" t="s">
        <v>479</v>
      </c>
      <c r="B187" s="272" t="s">
        <v>115</v>
      </c>
      <c r="C187" s="226" t="s">
        <v>838</v>
      </c>
      <c r="D187" s="227" t="s">
        <v>733</v>
      </c>
      <c r="E187" s="228" t="s">
        <v>561</v>
      </c>
      <c r="F187" s="268">
        <v>2.38</v>
      </c>
      <c r="G187" s="143"/>
      <c r="H187" s="256">
        <f t="shared" si="12"/>
        <v>0</v>
      </c>
      <c r="I187" s="231" t="e">
        <f t="shared" si="13"/>
        <v>#DIV/0!</v>
      </c>
      <c r="J187" s="225" t="e">
        <f>#REF!</f>
        <v>#REF!</v>
      </c>
      <c r="K187" s="329"/>
    </row>
    <row r="188" spans="1:11" s="15" customFormat="1" ht="25.5" outlineLevel="1">
      <c r="A188" s="23" t="s">
        <v>480</v>
      </c>
      <c r="B188" s="272" t="s">
        <v>136</v>
      </c>
      <c r="C188" s="226" t="s">
        <v>838</v>
      </c>
      <c r="D188" s="227" t="s">
        <v>734</v>
      </c>
      <c r="E188" s="228" t="s">
        <v>45</v>
      </c>
      <c r="F188" s="268">
        <v>22</v>
      </c>
      <c r="G188" s="143"/>
      <c r="H188" s="277">
        <f t="shared" si="12"/>
        <v>0</v>
      </c>
      <c r="I188" s="278" t="e">
        <f t="shared" si="13"/>
        <v>#DIV/0!</v>
      </c>
      <c r="J188" s="225" t="e">
        <f>#REF!</f>
        <v>#REF!</v>
      </c>
      <c r="K188" s="330"/>
    </row>
    <row r="189" spans="1:11" s="15" customFormat="1" ht="12.75" outlineLevel="1">
      <c r="A189" s="23" t="s">
        <v>481</v>
      </c>
      <c r="B189" s="272" t="s">
        <v>103</v>
      </c>
      <c r="C189" s="226" t="s">
        <v>838</v>
      </c>
      <c r="D189" s="227" t="s">
        <v>735</v>
      </c>
      <c r="E189" s="228" t="s">
        <v>45</v>
      </c>
      <c r="F189" s="268">
        <v>6</v>
      </c>
      <c r="G189" s="143"/>
      <c r="H189" s="277">
        <f t="shared" si="12"/>
        <v>0</v>
      </c>
      <c r="I189" s="278" t="e">
        <f t="shared" si="13"/>
        <v>#DIV/0!</v>
      </c>
      <c r="J189" s="225" t="e">
        <f>#REF!</f>
        <v>#REF!</v>
      </c>
      <c r="K189" s="330"/>
    </row>
    <row r="190" spans="1:11" s="15" customFormat="1" ht="12.75" outlineLevel="1">
      <c r="A190" s="23" t="s">
        <v>482</v>
      </c>
      <c r="B190" s="272" t="s">
        <v>114</v>
      </c>
      <c r="C190" s="226" t="s">
        <v>838</v>
      </c>
      <c r="D190" s="227" t="s">
        <v>736</v>
      </c>
      <c r="E190" s="228" t="s">
        <v>561</v>
      </c>
      <c r="F190" s="268">
        <v>0.84</v>
      </c>
      <c r="G190" s="143"/>
      <c r="H190" s="277">
        <f t="shared" si="12"/>
        <v>0</v>
      </c>
      <c r="I190" s="278" t="e">
        <f t="shared" si="13"/>
        <v>#DIV/0!</v>
      </c>
      <c r="J190" s="225" t="e">
        <f>#REF!</f>
        <v>#REF!</v>
      </c>
      <c r="K190" s="330"/>
    </row>
    <row r="191" spans="1:11" s="15" customFormat="1" ht="12.75" outlineLevel="1">
      <c r="A191" s="23" t="s">
        <v>483</v>
      </c>
      <c r="B191" s="272" t="s">
        <v>112</v>
      </c>
      <c r="C191" s="226" t="s">
        <v>838</v>
      </c>
      <c r="D191" s="227" t="s">
        <v>737</v>
      </c>
      <c r="E191" s="228" t="s">
        <v>45</v>
      </c>
      <c r="F191" s="268">
        <v>14</v>
      </c>
      <c r="G191" s="143"/>
      <c r="H191" s="277">
        <f t="shared" si="12"/>
        <v>0</v>
      </c>
      <c r="I191" s="278" t="e">
        <f t="shared" si="13"/>
        <v>#DIV/0!</v>
      </c>
      <c r="J191" s="225" t="e">
        <f>#REF!</f>
        <v>#REF!</v>
      </c>
      <c r="K191" s="330"/>
    </row>
    <row r="192" spans="1:11" s="15" customFormat="1" ht="13.5" outlineLevel="1" thickBot="1">
      <c r="A192" s="23" t="s">
        <v>484</v>
      </c>
      <c r="B192" s="272" t="s">
        <v>311</v>
      </c>
      <c r="C192" s="226" t="s">
        <v>840</v>
      </c>
      <c r="D192" s="227" t="s">
        <v>738</v>
      </c>
      <c r="E192" s="228" t="s">
        <v>45</v>
      </c>
      <c r="F192" s="268">
        <v>21</v>
      </c>
      <c r="G192" s="143"/>
      <c r="H192" s="277">
        <f t="shared" si="12"/>
        <v>0</v>
      </c>
      <c r="I192" s="278" t="e">
        <f t="shared" si="13"/>
        <v>#DIV/0!</v>
      </c>
      <c r="J192" s="225" t="e">
        <f>#REF!</f>
        <v>#REF!</v>
      </c>
      <c r="K192" s="330"/>
    </row>
    <row r="193" spans="1:11" s="16" customFormat="1" ht="15.75" customHeight="1" thickBot="1">
      <c r="A193" s="346">
        <v>11</v>
      </c>
      <c r="B193" s="347"/>
      <c r="C193" s="215"/>
      <c r="D193" s="216" t="s">
        <v>46</v>
      </c>
      <c r="E193" s="217">
        <f>E194</f>
        <v>0</v>
      </c>
      <c r="F193" s="217"/>
      <c r="G193" s="217"/>
      <c r="H193" s="218"/>
      <c r="I193" s="219" t="e">
        <f>E193/$G$319</f>
        <v>#DIV/0!</v>
      </c>
      <c r="J193" s="220" t="e">
        <f>#REF!</f>
        <v>#REF!</v>
      </c>
      <c r="K193" s="331"/>
    </row>
    <row r="194" spans="1:11" s="146" customFormat="1" ht="12.75" customHeight="1" outlineLevel="1">
      <c r="A194" s="344" t="s">
        <v>51</v>
      </c>
      <c r="B194" s="345"/>
      <c r="C194" s="237"/>
      <c r="D194" s="238" t="s">
        <v>486</v>
      </c>
      <c r="E194" s="239">
        <f>SUM(H195:H252)</f>
        <v>0</v>
      </c>
      <c r="F194" s="239"/>
      <c r="G194" s="239"/>
      <c r="H194" s="239"/>
      <c r="I194" s="240" t="e">
        <f>E194/$G$319</f>
        <v>#DIV/0!</v>
      </c>
      <c r="J194" s="225" t="e">
        <f>#REF!</f>
        <v>#REF!</v>
      </c>
      <c r="K194" s="332"/>
    </row>
    <row r="195" spans="1:11" s="147" customFormat="1" ht="25.5" outlineLevel="1">
      <c r="A195" s="263" t="s">
        <v>52</v>
      </c>
      <c r="B195" s="267">
        <v>101508</v>
      </c>
      <c r="C195" s="226" t="s">
        <v>837</v>
      </c>
      <c r="D195" s="227" t="s">
        <v>739</v>
      </c>
      <c r="E195" s="228" t="s">
        <v>45</v>
      </c>
      <c r="F195" s="268">
        <v>1</v>
      </c>
      <c r="G195" s="143"/>
      <c r="H195" s="269">
        <f>F195*G195</f>
        <v>0</v>
      </c>
      <c r="I195" s="265" t="e">
        <f aca="true" t="shared" si="14" ref="I195:I226">H195/$G$319</f>
        <v>#DIV/0!</v>
      </c>
      <c r="J195" s="225" t="e">
        <f>#REF!</f>
        <v>#REF!</v>
      </c>
      <c r="K195" s="333"/>
    </row>
    <row r="196" spans="1:11" s="147" customFormat="1" ht="12.75" outlineLevel="1">
      <c r="A196" s="263" t="s">
        <v>53</v>
      </c>
      <c r="B196" s="267" t="s">
        <v>116</v>
      </c>
      <c r="C196" s="226" t="s">
        <v>838</v>
      </c>
      <c r="D196" s="227" t="s">
        <v>740</v>
      </c>
      <c r="E196" s="228" t="s">
        <v>45</v>
      </c>
      <c r="F196" s="268">
        <v>1</v>
      </c>
      <c r="G196" s="143"/>
      <c r="H196" s="270">
        <f>F196*G196</f>
        <v>0</v>
      </c>
      <c r="I196" s="265" t="e">
        <f t="shared" si="14"/>
        <v>#DIV/0!</v>
      </c>
      <c r="J196" s="225" t="e">
        <f>#REF!</f>
        <v>#REF!</v>
      </c>
      <c r="K196" s="333"/>
    </row>
    <row r="197" spans="1:11" s="147" customFormat="1" ht="12.75" outlineLevel="1">
      <c r="A197" s="263" t="s">
        <v>487</v>
      </c>
      <c r="B197" s="267" t="s">
        <v>248</v>
      </c>
      <c r="C197" s="226" t="s">
        <v>840</v>
      </c>
      <c r="D197" s="227" t="s">
        <v>741</v>
      </c>
      <c r="E197" s="228" t="s">
        <v>45</v>
      </c>
      <c r="F197" s="268">
        <v>1</v>
      </c>
      <c r="G197" s="143"/>
      <c r="H197" s="270">
        <f aca="true" t="shared" si="15" ref="H197:H248">F197*G197</f>
        <v>0</v>
      </c>
      <c r="I197" s="265" t="e">
        <f t="shared" si="14"/>
        <v>#DIV/0!</v>
      </c>
      <c r="J197" s="225" t="e">
        <f>#REF!</f>
        <v>#REF!</v>
      </c>
      <c r="K197" s="333"/>
    </row>
    <row r="198" spans="1:11" s="147" customFormat="1" ht="12.75" outlineLevel="1">
      <c r="A198" s="263" t="s">
        <v>488</v>
      </c>
      <c r="B198" s="257" t="s">
        <v>249</v>
      </c>
      <c r="C198" s="226" t="s">
        <v>840</v>
      </c>
      <c r="D198" s="227" t="s">
        <v>742</v>
      </c>
      <c r="E198" s="228" t="s">
        <v>45</v>
      </c>
      <c r="F198" s="268">
        <v>1</v>
      </c>
      <c r="G198" s="143"/>
      <c r="H198" s="270">
        <f t="shared" si="15"/>
        <v>0</v>
      </c>
      <c r="I198" s="265" t="e">
        <f t="shared" si="14"/>
        <v>#DIV/0!</v>
      </c>
      <c r="J198" s="225" t="e">
        <f>#REF!</f>
        <v>#REF!</v>
      </c>
      <c r="K198" s="333"/>
    </row>
    <row r="199" spans="1:11" ht="12.75" customHeight="1" outlineLevel="1">
      <c r="A199" s="263" t="s">
        <v>489</v>
      </c>
      <c r="B199" s="257" t="s">
        <v>254</v>
      </c>
      <c r="C199" s="226" t="s">
        <v>840</v>
      </c>
      <c r="D199" s="227" t="s">
        <v>743</v>
      </c>
      <c r="E199" s="228" t="s">
        <v>45</v>
      </c>
      <c r="F199" s="268">
        <v>1</v>
      </c>
      <c r="G199" s="143"/>
      <c r="H199" s="270">
        <f t="shared" si="15"/>
        <v>0</v>
      </c>
      <c r="I199" s="265" t="e">
        <f t="shared" si="14"/>
        <v>#DIV/0!</v>
      </c>
      <c r="J199" s="225" t="e">
        <f>#REF!</f>
        <v>#REF!</v>
      </c>
      <c r="K199" s="326"/>
    </row>
    <row r="200" spans="1:11" s="145" customFormat="1" ht="12.75" outlineLevel="1">
      <c r="A200" s="263" t="s">
        <v>490</v>
      </c>
      <c r="B200" s="257" t="s">
        <v>250</v>
      </c>
      <c r="C200" s="226" t="s">
        <v>840</v>
      </c>
      <c r="D200" s="227" t="s">
        <v>744</v>
      </c>
      <c r="E200" s="228" t="s">
        <v>45</v>
      </c>
      <c r="F200" s="268">
        <v>5</v>
      </c>
      <c r="G200" s="143"/>
      <c r="H200" s="270">
        <f t="shared" si="15"/>
        <v>0</v>
      </c>
      <c r="I200" s="265" t="e">
        <f t="shared" si="14"/>
        <v>#DIV/0!</v>
      </c>
      <c r="J200" s="225" t="e">
        <f>#REF!</f>
        <v>#REF!</v>
      </c>
      <c r="K200" s="329"/>
    </row>
    <row r="201" spans="1:11" s="147" customFormat="1" ht="12.75" outlineLevel="1">
      <c r="A201" s="263" t="s">
        <v>491</v>
      </c>
      <c r="B201" s="257" t="s">
        <v>251</v>
      </c>
      <c r="C201" s="226" t="s">
        <v>840</v>
      </c>
      <c r="D201" s="227" t="s">
        <v>745</v>
      </c>
      <c r="E201" s="228" t="s">
        <v>45</v>
      </c>
      <c r="F201" s="268">
        <v>2</v>
      </c>
      <c r="G201" s="143"/>
      <c r="H201" s="270">
        <f t="shared" si="15"/>
        <v>0</v>
      </c>
      <c r="I201" s="265" t="e">
        <f t="shared" si="14"/>
        <v>#DIV/0!</v>
      </c>
      <c r="J201" s="225" t="e">
        <f>#REF!</f>
        <v>#REF!</v>
      </c>
      <c r="K201" s="333"/>
    </row>
    <row r="202" spans="1:11" s="15" customFormat="1" ht="12.75" customHeight="1" outlineLevel="1">
      <c r="A202" s="263" t="s">
        <v>492</v>
      </c>
      <c r="B202" s="257" t="s">
        <v>252</v>
      </c>
      <c r="C202" s="226" t="s">
        <v>840</v>
      </c>
      <c r="D202" s="227" t="s">
        <v>746</v>
      </c>
      <c r="E202" s="228" t="s">
        <v>45</v>
      </c>
      <c r="F202" s="268">
        <v>1</v>
      </c>
      <c r="G202" s="143"/>
      <c r="H202" s="270">
        <f t="shared" si="15"/>
        <v>0</v>
      </c>
      <c r="I202" s="265" t="e">
        <f t="shared" si="14"/>
        <v>#DIV/0!</v>
      </c>
      <c r="J202" s="225" t="e">
        <f>#REF!</f>
        <v>#REF!</v>
      </c>
      <c r="K202" s="330"/>
    </row>
    <row r="203" spans="1:11" s="145" customFormat="1" ht="12.75" outlineLevel="1">
      <c r="A203" s="263" t="s">
        <v>493</v>
      </c>
      <c r="B203" s="272" t="s">
        <v>253</v>
      </c>
      <c r="C203" s="226" t="s">
        <v>840</v>
      </c>
      <c r="D203" s="227" t="s">
        <v>747</v>
      </c>
      <c r="E203" s="228" t="s">
        <v>702</v>
      </c>
      <c r="F203" s="268">
        <v>1</v>
      </c>
      <c r="G203" s="143"/>
      <c r="H203" s="256">
        <f t="shared" si="15"/>
        <v>0</v>
      </c>
      <c r="I203" s="231" t="e">
        <f t="shared" si="14"/>
        <v>#DIV/0!</v>
      </c>
      <c r="J203" s="225" t="e">
        <f>#REF!</f>
        <v>#REF!</v>
      </c>
      <c r="K203" s="329"/>
    </row>
    <row r="204" spans="1:11" ht="12.75" customHeight="1" outlineLevel="1">
      <c r="A204" s="263" t="s">
        <v>494</v>
      </c>
      <c r="B204" s="267" t="s">
        <v>255</v>
      </c>
      <c r="C204" s="226" t="s">
        <v>840</v>
      </c>
      <c r="D204" s="227" t="s">
        <v>748</v>
      </c>
      <c r="E204" s="228" t="s">
        <v>605</v>
      </c>
      <c r="F204" s="268">
        <v>500</v>
      </c>
      <c r="G204" s="143"/>
      <c r="H204" s="269">
        <f t="shared" si="15"/>
        <v>0</v>
      </c>
      <c r="I204" s="265" t="e">
        <f t="shared" si="14"/>
        <v>#DIV/0!</v>
      </c>
      <c r="J204" s="225" t="e">
        <f>#REF!</f>
        <v>#REF!</v>
      </c>
      <c r="K204" s="326"/>
    </row>
    <row r="205" spans="1:11" ht="12.75" customHeight="1" outlineLevel="1">
      <c r="A205" s="263" t="s">
        <v>495</v>
      </c>
      <c r="B205" s="257" t="s">
        <v>256</v>
      </c>
      <c r="C205" s="226" t="s">
        <v>840</v>
      </c>
      <c r="D205" s="227" t="s">
        <v>749</v>
      </c>
      <c r="E205" s="228" t="s">
        <v>605</v>
      </c>
      <c r="F205" s="268">
        <v>250</v>
      </c>
      <c r="G205" s="143"/>
      <c r="H205" s="270">
        <f t="shared" si="15"/>
        <v>0</v>
      </c>
      <c r="I205" s="265" t="e">
        <f t="shared" si="14"/>
        <v>#DIV/0!</v>
      </c>
      <c r="J205" s="225" t="e">
        <f>#REF!</f>
        <v>#REF!</v>
      </c>
      <c r="K205" s="326"/>
    </row>
    <row r="206" spans="1:11" s="145" customFormat="1" ht="12.75" customHeight="1" outlineLevel="1">
      <c r="A206" s="263" t="s">
        <v>496</v>
      </c>
      <c r="B206" s="257" t="s">
        <v>257</v>
      </c>
      <c r="C206" s="226" t="s">
        <v>840</v>
      </c>
      <c r="D206" s="227" t="s">
        <v>750</v>
      </c>
      <c r="E206" s="228" t="s">
        <v>605</v>
      </c>
      <c r="F206" s="268">
        <v>150</v>
      </c>
      <c r="G206" s="143"/>
      <c r="H206" s="270">
        <f t="shared" si="15"/>
        <v>0</v>
      </c>
      <c r="I206" s="265" t="e">
        <f t="shared" si="14"/>
        <v>#DIV/0!</v>
      </c>
      <c r="J206" s="225" t="e">
        <f>#REF!</f>
        <v>#REF!</v>
      </c>
      <c r="K206" s="329"/>
    </row>
    <row r="207" spans="1:11" s="148" customFormat="1" ht="12.75" customHeight="1" outlineLevel="1">
      <c r="A207" s="263" t="s">
        <v>497</v>
      </c>
      <c r="B207" s="257" t="s">
        <v>258</v>
      </c>
      <c r="C207" s="226" t="s">
        <v>840</v>
      </c>
      <c r="D207" s="227" t="s">
        <v>751</v>
      </c>
      <c r="E207" s="228" t="s">
        <v>605</v>
      </c>
      <c r="F207" s="268">
        <v>100</v>
      </c>
      <c r="G207" s="143"/>
      <c r="H207" s="270">
        <f t="shared" si="15"/>
        <v>0</v>
      </c>
      <c r="I207" s="265" t="e">
        <f t="shared" si="14"/>
        <v>#DIV/0!</v>
      </c>
      <c r="J207" s="225" t="e">
        <f>#REF!</f>
        <v>#REF!</v>
      </c>
      <c r="K207" s="334"/>
    </row>
    <row r="208" spans="1:11" ht="12.75" customHeight="1" outlineLevel="1">
      <c r="A208" s="263" t="s">
        <v>498</v>
      </c>
      <c r="B208" s="257" t="s">
        <v>259</v>
      </c>
      <c r="C208" s="226" t="s">
        <v>840</v>
      </c>
      <c r="D208" s="227" t="s">
        <v>752</v>
      </c>
      <c r="E208" s="228" t="s">
        <v>605</v>
      </c>
      <c r="F208" s="268">
        <v>50</v>
      </c>
      <c r="G208" s="143"/>
      <c r="H208" s="270">
        <f t="shared" si="15"/>
        <v>0</v>
      </c>
      <c r="I208" s="265" t="e">
        <f t="shared" si="14"/>
        <v>#DIV/0!</v>
      </c>
      <c r="J208" s="225" t="e">
        <f>#REF!</f>
        <v>#REF!</v>
      </c>
      <c r="K208" s="326"/>
    </row>
    <row r="209" spans="1:11" ht="12.75" customHeight="1" outlineLevel="1">
      <c r="A209" s="263" t="s">
        <v>499</v>
      </c>
      <c r="B209" s="257" t="s">
        <v>260</v>
      </c>
      <c r="C209" s="226" t="s">
        <v>840</v>
      </c>
      <c r="D209" s="227" t="s">
        <v>753</v>
      </c>
      <c r="E209" s="228" t="s">
        <v>605</v>
      </c>
      <c r="F209" s="268">
        <v>200</v>
      </c>
      <c r="G209" s="143"/>
      <c r="H209" s="270">
        <f t="shared" si="15"/>
        <v>0</v>
      </c>
      <c r="I209" s="265" t="e">
        <f t="shared" si="14"/>
        <v>#DIV/0!</v>
      </c>
      <c r="J209" s="225" t="e">
        <f>#REF!</f>
        <v>#REF!</v>
      </c>
      <c r="K209" s="326"/>
    </row>
    <row r="210" spans="1:11" ht="12.75" customHeight="1" outlineLevel="1">
      <c r="A210" s="263" t="s">
        <v>500</v>
      </c>
      <c r="B210" s="257" t="s">
        <v>261</v>
      </c>
      <c r="C210" s="226" t="s">
        <v>840</v>
      </c>
      <c r="D210" s="227" t="s">
        <v>754</v>
      </c>
      <c r="E210" s="228" t="s">
        <v>605</v>
      </c>
      <c r="F210" s="268">
        <v>100</v>
      </c>
      <c r="G210" s="143"/>
      <c r="H210" s="270">
        <f t="shared" si="15"/>
        <v>0</v>
      </c>
      <c r="I210" s="265" t="e">
        <f t="shared" si="14"/>
        <v>#DIV/0!</v>
      </c>
      <c r="J210" s="225" t="e">
        <f>#REF!</f>
        <v>#REF!</v>
      </c>
      <c r="K210" s="326"/>
    </row>
    <row r="211" spans="1:11" ht="12.75" customHeight="1" outlineLevel="1">
      <c r="A211" s="263" t="s">
        <v>501</v>
      </c>
      <c r="B211" s="257" t="s">
        <v>262</v>
      </c>
      <c r="C211" s="226" t="s">
        <v>840</v>
      </c>
      <c r="D211" s="227" t="s">
        <v>755</v>
      </c>
      <c r="E211" s="228" t="s">
        <v>605</v>
      </c>
      <c r="F211" s="268">
        <v>100</v>
      </c>
      <c r="G211" s="143"/>
      <c r="H211" s="270">
        <f t="shared" si="15"/>
        <v>0</v>
      </c>
      <c r="I211" s="265" t="e">
        <f t="shared" si="14"/>
        <v>#DIV/0!</v>
      </c>
      <c r="J211" s="225" t="e">
        <f>#REF!</f>
        <v>#REF!</v>
      </c>
      <c r="K211" s="326"/>
    </row>
    <row r="212" spans="1:11" ht="12.75" customHeight="1" outlineLevel="1">
      <c r="A212" s="263" t="s">
        <v>502</v>
      </c>
      <c r="B212" s="257" t="s">
        <v>263</v>
      </c>
      <c r="C212" s="226" t="s">
        <v>840</v>
      </c>
      <c r="D212" s="227" t="s">
        <v>756</v>
      </c>
      <c r="E212" s="228" t="s">
        <v>605</v>
      </c>
      <c r="F212" s="268">
        <v>50</v>
      </c>
      <c r="G212" s="143"/>
      <c r="H212" s="270">
        <f t="shared" si="15"/>
        <v>0</v>
      </c>
      <c r="I212" s="265" t="e">
        <f t="shared" si="14"/>
        <v>#DIV/0!</v>
      </c>
      <c r="J212" s="225" t="e">
        <f>#REF!</f>
        <v>#REF!</v>
      </c>
      <c r="K212" s="326"/>
    </row>
    <row r="213" spans="1:11" s="145" customFormat="1" ht="12.75" outlineLevel="1">
      <c r="A213" s="263" t="s">
        <v>503</v>
      </c>
      <c r="B213" s="257" t="s">
        <v>264</v>
      </c>
      <c r="C213" s="226" t="s">
        <v>840</v>
      </c>
      <c r="D213" s="227" t="s">
        <v>757</v>
      </c>
      <c r="E213" s="228" t="s">
        <v>605</v>
      </c>
      <c r="F213" s="268">
        <v>30</v>
      </c>
      <c r="G213" s="143"/>
      <c r="H213" s="270">
        <f t="shared" si="15"/>
        <v>0</v>
      </c>
      <c r="I213" s="265" t="e">
        <f t="shared" si="14"/>
        <v>#DIV/0!</v>
      </c>
      <c r="J213" s="225" t="e">
        <f>#REF!</f>
        <v>#REF!</v>
      </c>
      <c r="K213" s="329"/>
    </row>
    <row r="214" spans="1:11" s="145" customFormat="1" ht="12.75" outlineLevel="1">
      <c r="A214" s="263" t="s">
        <v>504</v>
      </c>
      <c r="B214" s="257" t="s">
        <v>265</v>
      </c>
      <c r="C214" s="226" t="s">
        <v>840</v>
      </c>
      <c r="D214" s="227" t="s">
        <v>758</v>
      </c>
      <c r="E214" s="228" t="s">
        <v>605</v>
      </c>
      <c r="F214" s="268">
        <v>48</v>
      </c>
      <c r="G214" s="143"/>
      <c r="H214" s="270">
        <f aca="true" t="shared" si="16" ref="H214:H224">F214*G214</f>
        <v>0</v>
      </c>
      <c r="I214" s="265" t="e">
        <f t="shared" si="14"/>
        <v>#DIV/0!</v>
      </c>
      <c r="J214" s="225" t="e">
        <f>#REF!</f>
        <v>#REF!</v>
      </c>
      <c r="K214" s="329"/>
    </row>
    <row r="215" spans="1:11" s="147" customFormat="1" ht="12.75" outlineLevel="1">
      <c r="A215" s="263" t="s">
        <v>505</v>
      </c>
      <c r="B215" s="257" t="s">
        <v>266</v>
      </c>
      <c r="C215" s="226" t="s">
        <v>840</v>
      </c>
      <c r="D215" s="227" t="s">
        <v>759</v>
      </c>
      <c r="E215" s="228" t="s">
        <v>45</v>
      </c>
      <c r="F215" s="268">
        <v>1</v>
      </c>
      <c r="G215" s="143"/>
      <c r="H215" s="270">
        <f t="shared" si="16"/>
        <v>0</v>
      </c>
      <c r="I215" s="265" t="e">
        <f t="shared" si="14"/>
        <v>#DIV/0!</v>
      </c>
      <c r="J215" s="225" t="e">
        <f>#REF!</f>
        <v>#REF!</v>
      </c>
      <c r="K215" s="333"/>
    </row>
    <row r="216" spans="1:11" s="15" customFormat="1" ht="12.75" customHeight="1" outlineLevel="1">
      <c r="A216" s="263" t="s">
        <v>506</v>
      </c>
      <c r="B216" s="257" t="s">
        <v>267</v>
      </c>
      <c r="C216" s="226" t="s">
        <v>840</v>
      </c>
      <c r="D216" s="227" t="s">
        <v>760</v>
      </c>
      <c r="E216" s="228" t="s">
        <v>45</v>
      </c>
      <c r="F216" s="268">
        <v>15</v>
      </c>
      <c r="G216" s="143"/>
      <c r="H216" s="270">
        <f t="shared" si="16"/>
        <v>0</v>
      </c>
      <c r="I216" s="265" t="e">
        <f t="shared" si="14"/>
        <v>#DIV/0!</v>
      </c>
      <c r="J216" s="225" t="e">
        <f>#REF!</f>
        <v>#REF!</v>
      </c>
      <c r="K216" s="330"/>
    </row>
    <row r="217" spans="1:11" s="145" customFormat="1" ht="12.75" outlineLevel="1">
      <c r="A217" s="263" t="s">
        <v>507</v>
      </c>
      <c r="B217" s="272" t="s">
        <v>268</v>
      </c>
      <c r="C217" s="226" t="s">
        <v>840</v>
      </c>
      <c r="D217" s="227" t="s">
        <v>761</v>
      </c>
      <c r="E217" s="228" t="s">
        <v>702</v>
      </c>
      <c r="F217" s="268">
        <v>1</v>
      </c>
      <c r="G217" s="143"/>
      <c r="H217" s="256">
        <f t="shared" si="16"/>
        <v>0</v>
      </c>
      <c r="I217" s="231" t="e">
        <f t="shared" si="14"/>
        <v>#DIV/0!</v>
      </c>
      <c r="J217" s="225" t="e">
        <f>#REF!</f>
        <v>#REF!</v>
      </c>
      <c r="K217" s="329"/>
    </row>
    <row r="218" spans="1:11" ht="12.75" customHeight="1" outlineLevel="1">
      <c r="A218" s="263" t="s">
        <v>508</v>
      </c>
      <c r="B218" s="257" t="s">
        <v>270</v>
      </c>
      <c r="C218" s="226" t="s">
        <v>840</v>
      </c>
      <c r="D218" s="227" t="s">
        <v>762</v>
      </c>
      <c r="E218" s="228" t="s">
        <v>45</v>
      </c>
      <c r="F218" s="268">
        <v>1</v>
      </c>
      <c r="G218" s="143"/>
      <c r="H218" s="270">
        <f t="shared" si="16"/>
        <v>0</v>
      </c>
      <c r="I218" s="265" t="e">
        <f t="shared" si="14"/>
        <v>#DIV/0!</v>
      </c>
      <c r="J218" s="225" t="e">
        <f>#REF!</f>
        <v>#REF!</v>
      </c>
      <c r="K218" s="326"/>
    </row>
    <row r="219" spans="1:11" s="145" customFormat="1" ht="12.75" customHeight="1" outlineLevel="1">
      <c r="A219" s="263" t="s">
        <v>509</v>
      </c>
      <c r="B219" s="257" t="s">
        <v>271</v>
      </c>
      <c r="C219" s="226" t="s">
        <v>840</v>
      </c>
      <c r="D219" s="227" t="s">
        <v>763</v>
      </c>
      <c r="E219" s="228" t="s">
        <v>45</v>
      </c>
      <c r="F219" s="268">
        <v>1</v>
      </c>
      <c r="G219" s="143"/>
      <c r="H219" s="270">
        <f t="shared" si="16"/>
        <v>0</v>
      </c>
      <c r="I219" s="265" t="e">
        <f t="shared" si="14"/>
        <v>#DIV/0!</v>
      </c>
      <c r="J219" s="225" t="e">
        <f>#REF!</f>
        <v>#REF!</v>
      </c>
      <c r="K219" s="329"/>
    </row>
    <row r="220" spans="1:11" s="148" customFormat="1" ht="12.75" customHeight="1" outlineLevel="1">
      <c r="A220" s="263" t="s">
        <v>510</v>
      </c>
      <c r="B220" s="257" t="s">
        <v>272</v>
      </c>
      <c r="C220" s="226" t="s">
        <v>840</v>
      </c>
      <c r="D220" s="227" t="s">
        <v>764</v>
      </c>
      <c r="E220" s="228" t="s">
        <v>45</v>
      </c>
      <c r="F220" s="268">
        <v>1</v>
      </c>
      <c r="G220" s="143"/>
      <c r="H220" s="270">
        <f t="shared" si="16"/>
        <v>0</v>
      </c>
      <c r="I220" s="265" t="e">
        <f t="shared" si="14"/>
        <v>#DIV/0!</v>
      </c>
      <c r="J220" s="225" t="e">
        <f>#REF!</f>
        <v>#REF!</v>
      </c>
      <c r="K220" s="334"/>
    </row>
    <row r="221" spans="1:11" ht="12.75" customHeight="1" outlineLevel="1">
      <c r="A221" s="263" t="s">
        <v>511</v>
      </c>
      <c r="B221" s="257" t="s">
        <v>273</v>
      </c>
      <c r="C221" s="226" t="s">
        <v>840</v>
      </c>
      <c r="D221" s="227" t="s">
        <v>765</v>
      </c>
      <c r="E221" s="228" t="s">
        <v>45</v>
      </c>
      <c r="F221" s="268">
        <v>2</v>
      </c>
      <c r="G221" s="143"/>
      <c r="H221" s="270">
        <f t="shared" si="16"/>
        <v>0</v>
      </c>
      <c r="I221" s="265" t="e">
        <f t="shared" si="14"/>
        <v>#DIV/0!</v>
      </c>
      <c r="J221" s="225" t="e">
        <f>#REF!</f>
        <v>#REF!</v>
      </c>
      <c r="K221" s="326"/>
    </row>
    <row r="222" spans="1:11" ht="12.75" customHeight="1" outlineLevel="1">
      <c r="A222" s="263" t="s">
        <v>512</v>
      </c>
      <c r="B222" s="257" t="s">
        <v>274</v>
      </c>
      <c r="C222" s="226" t="s">
        <v>840</v>
      </c>
      <c r="D222" s="227" t="s">
        <v>766</v>
      </c>
      <c r="E222" s="228" t="s">
        <v>45</v>
      </c>
      <c r="F222" s="268">
        <v>5</v>
      </c>
      <c r="G222" s="143"/>
      <c r="H222" s="270">
        <f t="shared" si="16"/>
        <v>0</v>
      </c>
      <c r="I222" s="265" t="e">
        <f t="shared" si="14"/>
        <v>#DIV/0!</v>
      </c>
      <c r="J222" s="225" t="e">
        <f>#REF!</f>
        <v>#REF!</v>
      </c>
      <c r="K222" s="326"/>
    </row>
    <row r="223" spans="1:11" ht="12.75" customHeight="1" outlineLevel="1">
      <c r="A223" s="263" t="s">
        <v>513</v>
      </c>
      <c r="B223" s="257" t="s">
        <v>275</v>
      </c>
      <c r="C223" s="226" t="s">
        <v>840</v>
      </c>
      <c r="D223" s="227" t="s">
        <v>767</v>
      </c>
      <c r="E223" s="228" t="s">
        <v>45</v>
      </c>
      <c r="F223" s="268">
        <v>1</v>
      </c>
      <c r="G223" s="143"/>
      <c r="H223" s="270">
        <f t="shared" si="16"/>
        <v>0</v>
      </c>
      <c r="I223" s="265" t="e">
        <f t="shared" si="14"/>
        <v>#DIV/0!</v>
      </c>
      <c r="J223" s="225" t="e">
        <f>#REF!</f>
        <v>#REF!</v>
      </c>
      <c r="K223" s="326"/>
    </row>
    <row r="224" spans="1:11" ht="12.75" customHeight="1" outlineLevel="1">
      <c r="A224" s="263" t="s">
        <v>514</v>
      </c>
      <c r="B224" s="257" t="s">
        <v>276</v>
      </c>
      <c r="C224" s="226" t="s">
        <v>840</v>
      </c>
      <c r="D224" s="227" t="s">
        <v>768</v>
      </c>
      <c r="E224" s="228" t="s">
        <v>605</v>
      </c>
      <c r="F224" s="268">
        <v>600</v>
      </c>
      <c r="G224" s="143"/>
      <c r="H224" s="270">
        <f t="shared" si="16"/>
        <v>0</v>
      </c>
      <c r="I224" s="265" t="e">
        <f t="shared" si="14"/>
        <v>#DIV/0!</v>
      </c>
      <c r="J224" s="225" t="e">
        <f>#REF!</f>
        <v>#REF!</v>
      </c>
      <c r="K224" s="326"/>
    </row>
    <row r="225" spans="1:11" s="147" customFormat="1" ht="12.75" outlineLevel="1">
      <c r="A225" s="263" t="s">
        <v>515</v>
      </c>
      <c r="B225" s="261" t="s">
        <v>277</v>
      </c>
      <c r="C225" s="226" t="s">
        <v>840</v>
      </c>
      <c r="D225" s="227" t="s">
        <v>769</v>
      </c>
      <c r="E225" s="228" t="s">
        <v>45</v>
      </c>
      <c r="F225" s="268">
        <v>5</v>
      </c>
      <c r="G225" s="143"/>
      <c r="H225" s="279">
        <f t="shared" si="15"/>
        <v>0</v>
      </c>
      <c r="I225" s="265" t="e">
        <f t="shared" si="14"/>
        <v>#DIV/0!</v>
      </c>
      <c r="J225" s="225" t="e">
        <f>#REF!</f>
        <v>#REF!</v>
      </c>
      <c r="K225" s="333"/>
    </row>
    <row r="226" spans="1:11" ht="12.75" outlineLevel="1">
      <c r="A226" s="263" t="s">
        <v>516</v>
      </c>
      <c r="B226" s="257" t="s">
        <v>278</v>
      </c>
      <c r="C226" s="226" t="s">
        <v>840</v>
      </c>
      <c r="D226" s="227" t="s">
        <v>770</v>
      </c>
      <c r="E226" s="228" t="s">
        <v>45</v>
      </c>
      <c r="F226" s="268">
        <v>1</v>
      </c>
      <c r="G226" s="143"/>
      <c r="H226" s="270">
        <f t="shared" si="15"/>
        <v>0</v>
      </c>
      <c r="I226" s="265" t="e">
        <f t="shared" si="14"/>
        <v>#DIV/0!</v>
      </c>
      <c r="J226" s="225" t="e">
        <f>#REF!</f>
        <v>#REF!</v>
      </c>
      <c r="K226" s="326"/>
    </row>
    <row r="227" spans="1:11" s="145" customFormat="1" ht="12.75" outlineLevel="1">
      <c r="A227" s="263" t="s">
        <v>517</v>
      </c>
      <c r="B227" s="257" t="s">
        <v>280</v>
      </c>
      <c r="C227" s="226" t="s">
        <v>840</v>
      </c>
      <c r="D227" s="227" t="s">
        <v>771</v>
      </c>
      <c r="E227" s="228" t="s">
        <v>45</v>
      </c>
      <c r="F227" s="268">
        <v>20</v>
      </c>
      <c r="G227" s="143"/>
      <c r="H227" s="270">
        <f t="shared" si="15"/>
        <v>0</v>
      </c>
      <c r="I227" s="265" t="e">
        <f aca="true" t="shared" si="17" ref="I227:I252">H227/$G$319</f>
        <v>#DIV/0!</v>
      </c>
      <c r="J227" s="225" t="e">
        <f>#REF!</f>
        <v>#REF!</v>
      </c>
      <c r="K227" s="329"/>
    </row>
    <row r="228" spans="1:11" s="145" customFormat="1" ht="12.75" outlineLevel="1">
      <c r="A228" s="263" t="s">
        <v>518</v>
      </c>
      <c r="B228" s="257" t="s">
        <v>281</v>
      </c>
      <c r="C228" s="226" t="s">
        <v>840</v>
      </c>
      <c r="D228" s="227" t="s">
        <v>772</v>
      </c>
      <c r="E228" s="228" t="s">
        <v>45</v>
      </c>
      <c r="F228" s="268">
        <v>50</v>
      </c>
      <c r="G228" s="143"/>
      <c r="H228" s="270">
        <f t="shared" si="15"/>
        <v>0</v>
      </c>
      <c r="I228" s="265" t="e">
        <f t="shared" si="17"/>
        <v>#DIV/0!</v>
      </c>
      <c r="J228" s="225" t="e">
        <f>#REF!</f>
        <v>#REF!</v>
      </c>
      <c r="K228" s="329"/>
    </row>
    <row r="229" spans="1:11" s="15" customFormat="1" ht="12.75" customHeight="1" outlineLevel="1">
      <c r="A229" s="263" t="s">
        <v>519</v>
      </c>
      <c r="B229" s="257" t="s">
        <v>282</v>
      </c>
      <c r="C229" s="226" t="s">
        <v>840</v>
      </c>
      <c r="D229" s="227" t="s">
        <v>773</v>
      </c>
      <c r="E229" s="228" t="s">
        <v>45</v>
      </c>
      <c r="F229" s="268">
        <v>10</v>
      </c>
      <c r="G229" s="143"/>
      <c r="H229" s="270">
        <f t="shared" si="15"/>
        <v>0</v>
      </c>
      <c r="I229" s="265" t="e">
        <f t="shared" si="17"/>
        <v>#DIV/0!</v>
      </c>
      <c r="J229" s="225" t="e">
        <f>#REF!</f>
        <v>#REF!</v>
      </c>
      <c r="K229" s="330"/>
    </row>
    <row r="230" spans="1:11" s="145" customFormat="1" ht="12.75" outlineLevel="1">
      <c r="A230" s="263" t="s">
        <v>520</v>
      </c>
      <c r="B230" s="272" t="s">
        <v>283</v>
      </c>
      <c r="C230" s="226" t="s">
        <v>840</v>
      </c>
      <c r="D230" s="227" t="s">
        <v>774</v>
      </c>
      <c r="E230" s="228" t="s">
        <v>45</v>
      </c>
      <c r="F230" s="268">
        <v>25</v>
      </c>
      <c r="G230" s="143"/>
      <c r="H230" s="256">
        <f t="shared" si="15"/>
        <v>0</v>
      </c>
      <c r="I230" s="231" t="e">
        <f t="shared" si="17"/>
        <v>#DIV/0!</v>
      </c>
      <c r="J230" s="225" t="e">
        <f>#REF!</f>
        <v>#REF!</v>
      </c>
      <c r="K230" s="329"/>
    </row>
    <row r="231" spans="1:11" ht="12.75" customHeight="1" outlineLevel="1">
      <c r="A231" s="263" t="s">
        <v>521</v>
      </c>
      <c r="B231" s="257">
        <v>98307</v>
      </c>
      <c r="C231" s="226" t="s">
        <v>837</v>
      </c>
      <c r="D231" s="227" t="s">
        <v>775</v>
      </c>
      <c r="E231" s="228" t="s">
        <v>45</v>
      </c>
      <c r="F231" s="268">
        <v>10</v>
      </c>
      <c r="G231" s="143"/>
      <c r="H231" s="270">
        <f>F231*G231</f>
        <v>0</v>
      </c>
      <c r="I231" s="265" t="e">
        <f t="shared" si="17"/>
        <v>#DIV/0!</v>
      </c>
      <c r="J231" s="225" t="e">
        <f>#REF!</f>
        <v>#REF!</v>
      </c>
      <c r="K231" s="326"/>
    </row>
    <row r="232" spans="1:11" s="145" customFormat="1" ht="12.75" customHeight="1" outlineLevel="1">
      <c r="A232" s="263" t="s">
        <v>522</v>
      </c>
      <c r="B232" s="257" t="s">
        <v>110</v>
      </c>
      <c r="C232" s="226" t="s">
        <v>838</v>
      </c>
      <c r="D232" s="227" t="s">
        <v>776</v>
      </c>
      <c r="E232" s="228" t="s">
        <v>605</v>
      </c>
      <c r="F232" s="268">
        <v>100</v>
      </c>
      <c r="G232" s="143"/>
      <c r="H232" s="270">
        <f>F232*G232</f>
        <v>0</v>
      </c>
      <c r="I232" s="265" t="e">
        <f t="shared" si="17"/>
        <v>#DIV/0!</v>
      </c>
      <c r="J232" s="225" t="e">
        <f>#REF!</f>
        <v>#REF!</v>
      </c>
      <c r="K232" s="329"/>
    </row>
    <row r="233" spans="1:11" s="148" customFormat="1" ht="12.75" customHeight="1" outlineLevel="1">
      <c r="A233" s="263" t="s">
        <v>523</v>
      </c>
      <c r="B233" s="257">
        <v>98308</v>
      </c>
      <c r="C233" s="226" t="s">
        <v>837</v>
      </c>
      <c r="D233" s="227" t="s">
        <v>777</v>
      </c>
      <c r="E233" s="228" t="s">
        <v>45</v>
      </c>
      <c r="F233" s="268">
        <v>20</v>
      </c>
      <c r="G233" s="143"/>
      <c r="H233" s="270">
        <f>F233*G233</f>
        <v>0</v>
      </c>
      <c r="I233" s="265" t="e">
        <f t="shared" si="17"/>
        <v>#DIV/0!</v>
      </c>
      <c r="J233" s="225" t="e">
        <f>#REF!</f>
        <v>#REF!</v>
      </c>
      <c r="K233" s="334"/>
    </row>
    <row r="234" spans="1:11" ht="12.75" customHeight="1" outlineLevel="1">
      <c r="A234" s="263" t="s">
        <v>524</v>
      </c>
      <c r="B234" s="257" t="s">
        <v>109</v>
      </c>
      <c r="C234" s="226" t="s">
        <v>838</v>
      </c>
      <c r="D234" s="227" t="s">
        <v>778</v>
      </c>
      <c r="E234" s="228" t="s">
        <v>605</v>
      </c>
      <c r="F234" s="268">
        <v>200</v>
      </c>
      <c r="G234" s="143"/>
      <c r="H234" s="270">
        <f>F234*G234</f>
        <v>0</v>
      </c>
      <c r="I234" s="265" t="e">
        <f t="shared" si="17"/>
        <v>#DIV/0!</v>
      </c>
      <c r="J234" s="225" t="e">
        <f>#REF!</f>
        <v>#REF!</v>
      </c>
      <c r="K234" s="326"/>
    </row>
    <row r="235" spans="1:11" ht="12.75" customHeight="1" outlineLevel="1">
      <c r="A235" s="263" t="s">
        <v>521</v>
      </c>
      <c r="B235" s="257" t="s">
        <v>284</v>
      </c>
      <c r="C235" s="226" t="s">
        <v>840</v>
      </c>
      <c r="D235" s="227" t="s">
        <v>779</v>
      </c>
      <c r="E235" s="228" t="s">
        <v>45</v>
      </c>
      <c r="F235" s="268">
        <v>15</v>
      </c>
      <c r="G235" s="143"/>
      <c r="H235" s="270">
        <f t="shared" si="15"/>
        <v>0</v>
      </c>
      <c r="I235" s="265" t="e">
        <f t="shared" si="17"/>
        <v>#DIV/0!</v>
      </c>
      <c r="J235" s="225" t="e">
        <f>#REF!</f>
        <v>#REF!</v>
      </c>
      <c r="K235" s="326"/>
    </row>
    <row r="236" spans="1:11" s="145" customFormat="1" ht="12.75" customHeight="1" outlineLevel="1">
      <c r="A236" s="263" t="s">
        <v>522</v>
      </c>
      <c r="B236" s="257" t="s">
        <v>285</v>
      </c>
      <c r="C236" s="226" t="s">
        <v>840</v>
      </c>
      <c r="D236" s="227" t="s">
        <v>780</v>
      </c>
      <c r="E236" s="228" t="s">
        <v>45</v>
      </c>
      <c r="F236" s="268">
        <v>20</v>
      </c>
      <c r="G236" s="143"/>
      <c r="H236" s="270">
        <f t="shared" si="15"/>
        <v>0</v>
      </c>
      <c r="I236" s="265" t="e">
        <f t="shared" si="17"/>
        <v>#DIV/0!</v>
      </c>
      <c r="J236" s="225" t="e">
        <f>#REF!</f>
        <v>#REF!</v>
      </c>
      <c r="K236" s="329"/>
    </row>
    <row r="237" spans="1:11" s="148" customFormat="1" ht="12.75" customHeight="1" outlineLevel="1">
      <c r="A237" s="263" t="s">
        <v>523</v>
      </c>
      <c r="B237" s="257" t="s">
        <v>286</v>
      </c>
      <c r="C237" s="226" t="s">
        <v>840</v>
      </c>
      <c r="D237" s="227" t="s">
        <v>781</v>
      </c>
      <c r="E237" s="228" t="s">
        <v>45</v>
      </c>
      <c r="F237" s="268">
        <v>30</v>
      </c>
      <c r="G237" s="143"/>
      <c r="H237" s="270">
        <f t="shared" si="15"/>
        <v>0</v>
      </c>
      <c r="I237" s="265" t="e">
        <f t="shared" si="17"/>
        <v>#DIV/0!</v>
      </c>
      <c r="J237" s="225" t="e">
        <f>#REF!</f>
        <v>#REF!</v>
      </c>
      <c r="K237" s="334"/>
    </row>
    <row r="238" spans="1:11" ht="12.75" customHeight="1" outlineLevel="1">
      <c r="A238" s="263" t="s">
        <v>524</v>
      </c>
      <c r="B238" s="257" t="s">
        <v>287</v>
      </c>
      <c r="C238" s="226" t="s">
        <v>840</v>
      </c>
      <c r="D238" s="227" t="s">
        <v>782</v>
      </c>
      <c r="E238" s="228" t="s">
        <v>45</v>
      </c>
      <c r="F238" s="268">
        <v>10</v>
      </c>
      <c r="G238" s="143"/>
      <c r="H238" s="270">
        <f t="shared" si="15"/>
        <v>0</v>
      </c>
      <c r="I238" s="265" t="e">
        <f t="shared" si="17"/>
        <v>#DIV/0!</v>
      </c>
      <c r="J238" s="225" t="e">
        <f>#REF!</f>
        <v>#REF!</v>
      </c>
      <c r="K238" s="326"/>
    </row>
    <row r="239" spans="1:11" ht="12.75" customHeight="1" outlineLevel="1">
      <c r="A239" s="263" t="s">
        <v>525</v>
      </c>
      <c r="B239" s="257" t="s">
        <v>288</v>
      </c>
      <c r="C239" s="226" t="s">
        <v>840</v>
      </c>
      <c r="D239" s="227" t="s">
        <v>783</v>
      </c>
      <c r="E239" s="228" t="s">
        <v>45</v>
      </c>
      <c r="F239" s="268">
        <v>1</v>
      </c>
      <c r="G239" s="143"/>
      <c r="H239" s="270">
        <f t="shared" si="15"/>
        <v>0</v>
      </c>
      <c r="I239" s="265" t="e">
        <f t="shared" si="17"/>
        <v>#DIV/0!</v>
      </c>
      <c r="J239" s="225" t="e">
        <f>#REF!</f>
        <v>#REF!</v>
      </c>
      <c r="K239" s="326"/>
    </row>
    <row r="240" spans="1:11" ht="12.75" customHeight="1" outlineLevel="1">
      <c r="A240" s="263" t="s">
        <v>526</v>
      </c>
      <c r="B240" s="257" t="s">
        <v>289</v>
      </c>
      <c r="C240" s="226" t="s">
        <v>840</v>
      </c>
      <c r="D240" s="227" t="s">
        <v>784</v>
      </c>
      <c r="E240" s="228" t="s">
        <v>45</v>
      </c>
      <c r="F240" s="268">
        <v>3</v>
      </c>
      <c r="G240" s="143"/>
      <c r="H240" s="270">
        <f t="shared" si="15"/>
        <v>0</v>
      </c>
      <c r="I240" s="265" t="e">
        <f t="shared" si="17"/>
        <v>#DIV/0!</v>
      </c>
      <c r="J240" s="225" t="e">
        <f>#REF!</f>
        <v>#REF!</v>
      </c>
      <c r="K240" s="326"/>
    </row>
    <row r="241" spans="1:11" ht="12.75" customHeight="1" outlineLevel="1">
      <c r="A241" s="263" t="s">
        <v>527</v>
      </c>
      <c r="B241" s="257" t="s">
        <v>290</v>
      </c>
      <c r="C241" s="226" t="s">
        <v>840</v>
      </c>
      <c r="D241" s="227" t="s">
        <v>785</v>
      </c>
      <c r="E241" s="228" t="s">
        <v>45</v>
      </c>
      <c r="F241" s="268">
        <v>12</v>
      </c>
      <c r="G241" s="143"/>
      <c r="H241" s="270">
        <f t="shared" si="15"/>
        <v>0</v>
      </c>
      <c r="I241" s="265" t="e">
        <f t="shared" si="17"/>
        <v>#DIV/0!</v>
      </c>
      <c r="J241" s="225" t="e">
        <f>#REF!</f>
        <v>#REF!</v>
      </c>
      <c r="K241" s="326"/>
    </row>
    <row r="242" spans="1:11" ht="12.75" customHeight="1" outlineLevel="1">
      <c r="A242" s="263" t="s">
        <v>528</v>
      </c>
      <c r="B242" s="257" t="s">
        <v>292</v>
      </c>
      <c r="C242" s="226" t="s">
        <v>840</v>
      </c>
      <c r="D242" s="227" t="s">
        <v>786</v>
      </c>
      <c r="E242" s="228" t="s">
        <v>45</v>
      </c>
      <c r="F242" s="268">
        <v>10</v>
      </c>
      <c r="G242" s="143"/>
      <c r="H242" s="270">
        <f t="shared" si="15"/>
        <v>0</v>
      </c>
      <c r="I242" s="265" t="e">
        <f t="shared" si="17"/>
        <v>#DIV/0!</v>
      </c>
      <c r="J242" s="225" t="e">
        <f>#REF!</f>
        <v>#REF!</v>
      </c>
      <c r="K242" s="326"/>
    </row>
    <row r="243" spans="1:11" ht="12.75" customHeight="1" outlineLevel="1">
      <c r="A243" s="263" t="s">
        <v>529</v>
      </c>
      <c r="B243" s="257" t="s">
        <v>293</v>
      </c>
      <c r="C243" s="226" t="s">
        <v>840</v>
      </c>
      <c r="D243" s="227" t="s">
        <v>787</v>
      </c>
      <c r="E243" s="228" t="s">
        <v>45</v>
      </c>
      <c r="F243" s="268">
        <v>10</v>
      </c>
      <c r="G243" s="143"/>
      <c r="H243" s="270">
        <f>F243*G243</f>
        <v>0</v>
      </c>
      <c r="I243" s="265" t="e">
        <f t="shared" si="17"/>
        <v>#DIV/0!</v>
      </c>
      <c r="J243" s="225" t="e">
        <f>#REF!</f>
        <v>#REF!</v>
      </c>
      <c r="K243" s="326"/>
    </row>
    <row r="244" spans="1:11" s="147" customFormat="1" ht="12.75" outlineLevel="1">
      <c r="A244" s="263" t="s">
        <v>530</v>
      </c>
      <c r="B244" s="267" t="s">
        <v>294</v>
      </c>
      <c r="C244" s="226" t="s">
        <v>840</v>
      </c>
      <c r="D244" s="227" t="s">
        <v>788</v>
      </c>
      <c r="E244" s="228" t="s">
        <v>45</v>
      </c>
      <c r="F244" s="268">
        <v>10</v>
      </c>
      <c r="G244" s="143"/>
      <c r="H244" s="270">
        <f>F244*G244</f>
        <v>0</v>
      </c>
      <c r="I244" s="265" t="e">
        <f t="shared" si="17"/>
        <v>#DIV/0!</v>
      </c>
      <c r="J244" s="225" t="e">
        <f>#REF!</f>
        <v>#REF!</v>
      </c>
      <c r="K244" s="333"/>
    </row>
    <row r="245" spans="1:11" s="147" customFormat="1" ht="12.75" outlineLevel="1">
      <c r="A245" s="263" t="s">
        <v>531</v>
      </c>
      <c r="B245" s="257" t="s">
        <v>295</v>
      </c>
      <c r="C245" s="226" t="s">
        <v>840</v>
      </c>
      <c r="D245" s="227" t="s">
        <v>789</v>
      </c>
      <c r="E245" s="228" t="s">
        <v>45</v>
      </c>
      <c r="F245" s="268">
        <v>10</v>
      </c>
      <c r="G245" s="143"/>
      <c r="H245" s="270">
        <f>F245*G245</f>
        <v>0</v>
      </c>
      <c r="I245" s="265" t="e">
        <f t="shared" si="17"/>
        <v>#DIV/0!</v>
      </c>
      <c r="J245" s="225" t="e">
        <f>#REF!</f>
        <v>#REF!</v>
      </c>
      <c r="K245" s="333"/>
    </row>
    <row r="246" spans="1:11" s="147" customFormat="1" ht="12.75" outlineLevel="1">
      <c r="A246" s="263" t="s">
        <v>532</v>
      </c>
      <c r="B246" s="261" t="s">
        <v>296</v>
      </c>
      <c r="C246" s="226" t="s">
        <v>840</v>
      </c>
      <c r="D246" s="227" t="s">
        <v>790</v>
      </c>
      <c r="E246" s="228" t="s">
        <v>45</v>
      </c>
      <c r="F246" s="268">
        <v>10</v>
      </c>
      <c r="G246" s="143"/>
      <c r="H246" s="279">
        <f>F246*G246</f>
        <v>0</v>
      </c>
      <c r="I246" s="265" t="e">
        <f t="shared" si="17"/>
        <v>#DIV/0!</v>
      </c>
      <c r="J246" s="225" t="e">
        <f>#REF!</f>
        <v>#REF!</v>
      </c>
      <c r="K246" s="333"/>
    </row>
    <row r="247" spans="1:11" ht="12.75" outlineLevel="1">
      <c r="A247" s="263" t="s">
        <v>533</v>
      </c>
      <c r="B247" s="257" t="s">
        <v>338</v>
      </c>
      <c r="C247" s="226" t="s">
        <v>840</v>
      </c>
      <c r="D247" s="227" t="s">
        <v>791</v>
      </c>
      <c r="E247" s="228" t="s">
        <v>45</v>
      </c>
      <c r="F247" s="268">
        <v>10</v>
      </c>
      <c r="G247" s="143"/>
      <c r="H247" s="270">
        <f>F247*G247</f>
        <v>0</v>
      </c>
      <c r="I247" s="265" t="e">
        <f t="shared" si="17"/>
        <v>#DIV/0!</v>
      </c>
      <c r="J247" s="225" t="e">
        <f>#REF!</f>
        <v>#REF!</v>
      </c>
      <c r="K247" s="326"/>
    </row>
    <row r="248" spans="1:11" ht="25.5" outlineLevel="1">
      <c r="A248" s="263" t="s">
        <v>534</v>
      </c>
      <c r="B248" s="257" t="s">
        <v>134</v>
      </c>
      <c r="C248" s="226" t="s">
        <v>838</v>
      </c>
      <c r="D248" s="227" t="s">
        <v>792</v>
      </c>
      <c r="E248" s="228" t="s">
        <v>793</v>
      </c>
      <c r="F248" s="268">
        <v>2</v>
      </c>
      <c r="G248" s="143"/>
      <c r="H248" s="270">
        <f t="shared" si="15"/>
        <v>0</v>
      </c>
      <c r="I248" s="265" t="e">
        <f t="shared" si="17"/>
        <v>#DIV/0!</v>
      </c>
      <c r="J248" s="225" t="e">
        <f>#REF!</f>
        <v>#REF!</v>
      </c>
      <c r="K248" s="326"/>
    </row>
    <row r="249" spans="1:11" s="147" customFormat="1" ht="12.75" outlineLevel="1">
      <c r="A249" s="263" t="s">
        <v>535</v>
      </c>
      <c r="B249" s="267" t="s">
        <v>279</v>
      </c>
      <c r="C249" s="226" t="s">
        <v>840</v>
      </c>
      <c r="D249" s="227" t="s">
        <v>794</v>
      </c>
      <c r="E249" s="228" t="s">
        <v>45</v>
      </c>
      <c r="F249" s="268">
        <v>2</v>
      </c>
      <c r="G249" s="143"/>
      <c r="H249" s="270">
        <f>F249*G249</f>
        <v>0</v>
      </c>
      <c r="I249" s="265" t="e">
        <f t="shared" si="17"/>
        <v>#DIV/0!</v>
      </c>
      <c r="J249" s="225" t="e">
        <f>#REF!</f>
        <v>#REF!</v>
      </c>
      <c r="K249" s="333"/>
    </row>
    <row r="250" spans="1:11" s="147" customFormat="1" ht="12.75" outlineLevel="1">
      <c r="A250" s="263" t="s">
        <v>536</v>
      </c>
      <c r="B250" s="257" t="s">
        <v>138</v>
      </c>
      <c r="C250" s="226" t="s">
        <v>838</v>
      </c>
      <c r="D250" s="227" t="s">
        <v>795</v>
      </c>
      <c r="E250" s="228" t="s">
        <v>45</v>
      </c>
      <c r="F250" s="268">
        <v>8</v>
      </c>
      <c r="G250" s="143"/>
      <c r="H250" s="270">
        <f>F250*G250</f>
        <v>0</v>
      </c>
      <c r="I250" s="265" t="e">
        <f t="shared" si="17"/>
        <v>#DIV/0!</v>
      </c>
      <c r="J250" s="225" t="e">
        <f>#REF!</f>
        <v>#REF!</v>
      </c>
      <c r="K250" s="333"/>
    </row>
    <row r="251" spans="1:11" s="147" customFormat="1" ht="12.75" outlineLevel="1">
      <c r="A251" s="263" t="s">
        <v>537</v>
      </c>
      <c r="B251" s="261" t="s">
        <v>111</v>
      </c>
      <c r="C251" s="226" t="s">
        <v>838</v>
      </c>
      <c r="D251" s="227" t="s">
        <v>796</v>
      </c>
      <c r="E251" s="228" t="s">
        <v>45</v>
      </c>
      <c r="F251" s="268">
        <v>8</v>
      </c>
      <c r="G251" s="143"/>
      <c r="H251" s="279">
        <f>F251*G251</f>
        <v>0</v>
      </c>
      <c r="I251" s="265" t="e">
        <f t="shared" si="17"/>
        <v>#DIV/0!</v>
      </c>
      <c r="J251" s="225" t="e">
        <f>#REF!</f>
        <v>#REF!</v>
      </c>
      <c r="K251" s="333"/>
    </row>
    <row r="252" spans="1:11" ht="13.5" outlineLevel="1" thickBot="1">
      <c r="A252" s="263" t="s">
        <v>538</v>
      </c>
      <c r="B252" s="257" t="s">
        <v>269</v>
      </c>
      <c r="C252" s="226" t="s">
        <v>840</v>
      </c>
      <c r="D252" s="227" t="s">
        <v>797</v>
      </c>
      <c r="E252" s="228" t="s">
        <v>605</v>
      </c>
      <c r="F252" s="268">
        <v>100</v>
      </c>
      <c r="G252" s="143"/>
      <c r="H252" s="270">
        <f>F252*G252</f>
        <v>0</v>
      </c>
      <c r="I252" s="265" t="e">
        <f t="shared" si="17"/>
        <v>#DIV/0!</v>
      </c>
      <c r="J252" s="225" t="e">
        <f>#REF!</f>
        <v>#REF!</v>
      </c>
      <c r="K252" s="326"/>
    </row>
    <row r="253" spans="1:11" s="15" customFormat="1" ht="15.75" customHeight="1" thickBot="1">
      <c r="A253" s="346">
        <v>12</v>
      </c>
      <c r="B253" s="347"/>
      <c r="C253" s="215"/>
      <c r="D253" s="216" t="s">
        <v>132</v>
      </c>
      <c r="E253" s="217">
        <f>SUM(E254,E259,E263)</f>
        <v>0</v>
      </c>
      <c r="F253" s="217"/>
      <c r="G253" s="217"/>
      <c r="H253" s="218"/>
      <c r="I253" s="219" t="e">
        <f>E253/$G$319</f>
        <v>#DIV/0!</v>
      </c>
      <c r="J253" s="220" t="e">
        <f>#REF!</f>
        <v>#REF!</v>
      </c>
      <c r="K253" s="330"/>
    </row>
    <row r="254" spans="1:11" s="15" customFormat="1" ht="12.75" customHeight="1" outlineLevel="1">
      <c r="A254" s="344" t="s">
        <v>55</v>
      </c>
      <c r="B254" s="345"/>
      <c r="C254" s="237"/>
      <c r="D254" s="238" t="s">
        <v>54</v>
      </c>
      <c r="E254" s="239">
        <f>SUM(H255:H258)</f>
        <v>0</v>
      </c>
      <c r="F254" s="239"/>
      <c r="G254" s="239"/>
      <c r="H254" s="239"/>
      <c r="I254" s="240" t="e">
        <f>E254/$G$319</f>
        <v>#DIV/0!</v>
      </c>
      <c r="J254" s="225" t="e">
        <f>#REF!</f>
        <v>#REF!</v>
      </c>
      <c r="K254" s="330"/>
    </row>
    <row r="255" spans="1:11" s="15" customFormat="1" ht="12.75" outlineLevel="1">
      <c r="A255" s="9" t="s">
        <v>56</v>
      </c>
      <c r="B255" s="275" t="s">
        <v>298</v>
      </c>
      <c r="C255" s="226" t="s">
        <v>840</v>
      </c>
      <c r="D255" s="227" t="s">
        <v>96</v>
      </c>
      <c r="E255" s="228" t="s">
        <v>561</v>
      </c>
      <c r="F255" s="268">
        <v>676.58</v>
      </c>
      <c r="G255" s="143"/>
      <c r="H255" s="270">
        <f>F255*G255</f>
        <v>0</v>
      </c>
      <c r="I255" s="230" t="e">
        <f>H255/$G$319</f>
        <v>#DIV/0!</v>
      </c>
      <c r="J255" s="225" t="e">
        <f>#REF!</f>
        <v>#REF!</v>
      </c>
      <c r="K255" s="330"/>
    </row>
    <row r="256" spans="1:11" s="15" customFormat="1" ht="12.75" outlineLevel="1">
      <c r="A256" s="9" t="s">
        <v>57</v>
      </c>
      <c r="B256" s="272" t="s">
        <v>300</v>
      </c>
      <c r="C256" s="226" t="s">
        <v>840</v>
      </c>
      <c r="D256" s="227" t="s">
        <v>798</v>
      </c>
      <c r="E256" s="228" t="s">
        <v>561</v>
      </c>
      <c r="F256" s="268">
        <v>676.58</v>
      </c>
      <c r="G256" s="143"/>
      <c r="H256" s="270">
        <f>F256*G256</f>
        <v>0</v>
      </c>
      <c r="I256" s="231" t="e">
        <f>H256/$G$319</f>
        <v>#DIV/0!</v>
      </c>
      <c r="J256" s="225" t="e">
        <f>#REF!</f>
        <v>#REF!</v>
      </c>
      <c r="K256" s="330"/>
    </row>
    <row r="257" spans="1:11" s="15" customFormat="1" ht="12.75" outlineLevel="1">
      <c r="A257" s="9" t="s">
        <v>539</v>
      </c>
      <c r="B257" s="275" t="s">
        <v>301</v>
      </c>
      <c r="C257" s="226" t="s">
        <v>840</v>
      </c>
      <c r="D257" s="227" t="s">
        <v>97</v>
      </c>
      <c r="E257" s="228" t="s">
        <v>561</v>
      </c>
      <c r="F257" s="268">
        <v>676.58</v>
      </c>
      <c r="G257" s="143"/>
      <c r="H257" s="270">
        <f>F257*G257</f>
        <v>0</v>
      </c>
      <c r="I257" s="231" t="e">
        <f>H257/$G$319</f>
        <v>#DIV/0!</v>
      </c>
      <c r="J257" s="225" t="e">
        <f>#REF!</f>
        <v>#REF!</v>
      </c>
      <c r="K257" s="330"/>
    </row>
    <row r="258" spans="1:11" s="15" customFormat="1" ht="12.75" outlineLevel="1">
      <c r="A258" s="9" t="s">
        <v>540</v>
      </c>
      <c r="B258" s="280" t="s">
        <v>302</v>
      </c>
      <c r="C258" s="226" t="s">
        <v>840</v>
      </c>
      <c r="D258" s="227" t="s">
        <v>799</v>
      </c>
      <c r="E258" s="228" t="s">
        <v>561</v>
      </c>
      <c r="F258" s="268">
        <v>170.72</v>
      </c>
      <c r="G258" s="143"/>
      <c r="H258" s="270">
        <f>F258*G258</f>
        <v>0</v>
      </c>
      <c r="I258" s="231" t="e">
        <f>H258/$G$319</f>
        <v>#DIV/0!</v>
      </c>
      <c r="J258" s="225" t="e">
        <f>#REF!</f>
        <v>#REF!</v>
      </c>
      <c r="K258" s="330"/>
    </row>
    <row r="259" spans="1:11" s="15" customFormat="1" ht="12.75" customHeight="1" outlineLevel="1">
      <c r="A259" s="349" t="s">
        <v>58</v>
      </c>
      <c r="B259" s="350"/>
      <c r="C259" s="281"/>
      <c r="D259" s="251" t="s">
        <v>354</v>
      </c>
      <c r="E259" s="282">
        <f>SUM(H260:H262)</f>
        <v>0</v>
      </c>
      <c r="F259" s="223"/>
      <c r="G259" s="223"/>
      <c r="H259" s="223"/>
      <c r="I259" s="224" t="e">
        <f>E259/$G$319</f>
        <v>#DIV/0!</v>
      </c>
      <c r="J259" s="225" t="e">
        <f>#REF!</f>
        <v>#REF!</v>
      </c>
      <c r="K259" s="330"/>
    </row>
    <row r="260" spans="1:11" s="15" customFormat="1" ht="12.75" outlineLevel="1">
      <c r="A260" s="9" t="s">
        <v>78</v>
      </c>
      <c r="B260" s="272" t="s">
        <v>298</v>
      </c>
      <c r="C260" s="226" t="s">
        <v>840</v>
      </c>
      <c r="D260" s="227" t="s">
        <v>96</v>
      </c>
      <c r="E260" s="228" t="s">
        <v>561</v>
      </c>
      <c r="F260" s="283">
        <v>316.54</v>
      </c>
      <c r="G260" s="143"/>
      <c r="H260" s="277">
        <f aca="true" t="shared" si="18" ref="H260:H268">F260*G260</f>
        <v>0</v>
      </c>
      <c r="I260" s="278" t="e">
        <f>H260/$G$319</f>
        <v>#DIV/0!</v>
      </c>
      <c r="J260" s="225" t="e">
        <f>#REF!</f>
        <v>#REF!</v>
      </c>
      <c r="K260" s="330"/>
    </row>
    <row r="261" spans="1:11" s="15" customFormat="1" ht="12.75" outlineLevel="1">
      <c r="A261" s="9" t="s">
        <v>170</v>
      </c>
      <c r="B261" s="272" t="s">
        <v>300</v>
      </c>
      <c r="C261" s="226" t="s">
        <v>840</v>
      </c>
      <c r="D261" s="227" t="s">
        <v>798</v>
      </c>
      <c r="E261" s="228" t="s">
        <v>561</v>
      </c>
      <c r="F261" s="283">
        <v>316.54</v>
      </c>
      <c r="G261" s="143"/>
      <c r="H261" s="277">
        <f t="shared" si="18"/>
        <v>0</v>
      </c>
      <c r="I261" s="278" t="e">
        <f>H261/$G$319</f>
        <v>#DIV/0!</v>
      </c>
      <c r="J261" s="225" t="e">
        <f>#REF!</f>
        <v>#REF!</v>
      </c>
      <c r="K261" s="330"/>
    </row>
    <row r="262" spans="1:11" s="15" customFormat="1" ht="12.75" outlineLevel="1">
      <c r="A262" s="9" t="s">
        <v>541</v>
      </c>
      <c r="B262" s="272" t="s">
        <v>301</v>
      </c>
      <c r="C262" s="226" t="s">
        <v>840</v>
      </c>
      <c r="D262" s="227" t="s">
        <v>97</v>
      </c>
      <c r="E262" s="228" t="s">
        <v>561</v>
      </c>
      <c r="F262" s="283">
        <v>316.54</v>
      </c>
      <c r="G262" s="143"/>
      <c r="H262" s="277">
        <f t="shared" si="18"/>
        <v>0</v>
      </c>
      <c r="I262" s="278" t="e">
        <f>H262/$G$319</f>
        <v>#DIV/0!</v>
      </c>
      <c r="J262" s="225" t="e">
        <f>#REF!</f>
        <v>#REF!</v>
      </c>
      <c r="K262" s="330"/>
    </row>
    <row r="263" spans="1:11" s="15" customFormat="1" ht="12.75" customHeight="1" outlineLevel="1">
      <c r="A263" s="349" t="s">
        <v>368</v>
      </c>
      <c r="B263" s="350"/>
      <c r="C263" s="281"/>
      <c r="D263" s="251" t="s">
        <v>546</v>
      </c>
      <c r="E263" s="282">
        <f>SUM(H264:H268)</f>
        <v>0</v>
      </c>
      <c r="F263" s="223"/>
      <c r="G263" s="223"/>
      <c r="H263" s="223"/>
      <c r="I263" s="224" t="e">
        <f>E263/$G$319</f>
        <v>#DIV/0!</v>
      </c>
      <c r="J263" s="225" t="e">
        <f>#REF!</f>
        <v>#REF!</v>
      </c>
      <c r="K263" s="330"/>
    </row>
    <row r="264" spans="1:11" s="15" customFormat="1" ht="12.75" outlineLevel="1">
      <c r="A264" s="9" t="s">
        <v>369</v>
      </c>
      <c r="B264" s="272" t="s">
        <v>100</v>
      </c>
      <c r="C264" s="226" t="s">
        <v>838</v>
      </c>
      <c r="D264" s="227" t="s">
        <v>800</v>
      </c>
      <c r="E264" s="228" t="s">
        <v>561</v>
      </c>
      <c r="F264" s="283">
        <v>130.4</v>
      </c>
      <c r="G264" s="143"/>
      <c r="H264" s="277">
        <f t="shared" si="18"/>
        <v>0</v>
      </c>
      <c r="I264" s="278" t="e">
        <f>H264/$G$319</f>
        <v>#DIV/0!</v>
      </c>
      <c r="J264" s="225" t="e">
        <f>#REF!</f>
        <v>#REF!</v>
      </c>
      <c r="K264" s="330"/>
    </row>
    <row r="265" spans="1:11" s="15" customFormat="1" ht="12.75" outlineLevel="1">
      <c r="A265" s="9" t="s">
        <v>542</v>
      </c>
      <c r="B265" s="272" t="s">
        <v>101</v>
      </c>
      <c r="C265" s="226" t="s">
        <v>838</v>
      </c>
      <c r="D265" s="227" t="s">
        <v>801</v>
      </c>
      <c r="E265" s="228" t="s">
        <v>561</v>
      </c>
      <c r="F265" s="283">
        <v>130.4</v>
      </c>
      <c r="G265" s="143"/>
      <c r="H265" s="277">
        <f t="shared" si="18"/>
        <v>0</v>
      </c>
      <c r="I265" s="278" t="e">
        <f>H265/$G$319</f>
        <v>#DIV/0!</v>
      </c>
      <c r="J265" s="225" t="e">
        <f>#REF!</f>
        <v>#REF!</v>
      </c>
      <c r="K265" s="330"/>
    </row>
    <row r="266" spans="1:11" s="15" customFormat="1" ht="12.75" outlineLevel="1">
      <c r="A266" s="9" t="s">
        <v>543</v>
      </c>
      <c r="B266" s="272" t="s">
        <v>108</v>
      </c>
      <c r="C266" s="226" t="s">
        <v>838</v>
      </c>
      <c r="D266" s="227" t="s">
        <v>802</v>
      </c>
      <c r="E266" s="228" t="s">
        <v>561</v>
      </c>
      <c r="F266" s="283">
        <v>130.4</v>
      </c>
      <c r="G266" s="143"/>
      <c r="H266" s="277">
        <f t="shared" si="18"/>
        <v>0</v>
      </c>
      <c r="I266" s="278" t="e">
        <f>H266/$G$319</f>
        <v>#DIV/0!</v>
      </c>
      <c r="J266" s="225" t="e">
        <f>#REF!</f>
        <v>#REF!</v>
      </c>
      <c r="K266" s="330"/>
    </row>
    <row r="267" spans="1:11" s="15" customFormat="1" ht="12.75" outlineLevel="1">
      <c r="A267" s="9" t="s">
        <v>544</v>
      </c>
      <c r="B267" s="272" t="s">
        <v>98</v>
      </c>
      <c r="C267" s="226" t="s">
        <v>838</v>
      </c>
      <c r="D267" s="227" t="s">
        <v>803</v>
      </c>
      <c r="E267" s="228" t="s">
        <v>561</v>
      </c>
      <c r="F267" s="283">
        <v>74.47</v>
      </c>
      <c r="G267" s="143"/>
      <c r="H267" s="277">
        <f t="shared" si="18"/>
        <v>0</v>
      </c>
      <c r="I267" s="278" t="e">
        <f>H267/$G$319</f>
        <v>#DIV/0!</v>
      </c>
      <c r="J267" s="225" t="e">
        <f>#REF!</f>
        <v>#REF!</v>
      </c>
      <c r="K267" s="330"/>
    </row>
    <row r="268" spans="1:11" s="15" customFormat="1" ht="13.5" outlineLevel="1" thickBot="1">
      <c r="A268" s="9" t="s">
        <v>545</v>
      </c>
      <c r="B268" s="272" t="s">
        <v>336</v>
      </c>
      <c r="C268" s="226" t="s">
        <v>840</v>
      </c>
      <c r="D268" s="227" t="s">
        <v>804</v>
      </c>
      <c r="E268" s="228" t="s">
        <v>561</v>
      </c>
      <c r="F268" s="283">
        <v>450.71</v>
      </c>
      <c r="G268" s="143"/>
      <c r="H268" s="277">
        <f t="shared" si="18"/>
        <v>0</v>
      </c>
      <c r="I268" s="278" t="e">
        <f>H268/$G$319</f>
        <v>#DIV/0!</v>
      </c>
      <c r="J268" s="225" t="e">
        <f>#REF!</f>
        <v>#REF!</v>
      </c>
      <c r="K268" s="330"/>
    </row>
    <row r="269" spans="1:11" s="16" customFormat="1" ht="15.75" thickBot="1">
      <c r="A269" s="346">
        <v>13</v>
      </c>
      <c r="B269" s="347"/>
      <c r="C269" s="215"/>
      <c r="D269" s="216" t="s">
        <v>551</v>
      </c>
      <c r="E269" s="217">
        <f>SUM(E270+E273+E278+E281)</f>
        <v>0</v>
      </c>
      <c r="F269" s="217"/>
      <c r="G269" s="217"/>
      <c r="H269" s="218"/>
      <c r="I269" s="219" t="e">
        <f>E269/$G$319</f>
        <v>#DIV/0!</v>
      </c>
      <c r="J269" s="220" t="e">
        <f>#REF!</f>
        <v>#REF!</v>
      </c>
      <c r="K269" s="331"/>
    </row>
    <row r="270" spans="1:11" s="15" customFormat="1" ht="12.75" customHeight="1" outlineLevel="1">
      <c r="A270" s="344" t="s">
        <v>60</v>
      </c>
      <c r="B270" s="345"/>
      <c r="C270" s="237"/>
      <c r="D270" s="238" t="s">
        <v>552</v>
      </c>
      <c r="E270" s="239">
        <f>SUM(H271:H272)</f>
        <v>0</v>
      </c>
      <c r="F270" s="239"/>
      <c r="G270" s="239"/>
      <c r="H270" s="239"/>
      <c r="I270" s="240" t="e">
        <f>E270/$G$319</f>
        <v>#DIV/0!</v>
      </c>
      <c r="J270" s="225" t="e">
        <f>#REF!</f>
        <v>#REF!</v>
      </c>
      <c r="K270" s="330"/>
    </row>
    <row r="271" spans="1:11" ht="12.75" outlineLevel="1">
      <c r="A271" s="284" t="s">
        <v>61</v>
      </c>
      <c r="B271" s="30" t="s">
        <v>307</v>
      </c>
      <c r="C271" s="285" t="s">
        <v>840</v>
      </c>
      <c r="D271" s="286" t="s">
        <v>805</v>
      </c>
      <c r="E271" s="287" t="s">
        <v>561</v>
      </c>
      <c r="F271" s="287">
        <v>172.17</v>
      </c>
      <c r="G271" s="149"/>
      <c r="H271" s="288">
        <f>F271*G271</f>
        <v>0</v>
      </c>
      <c r="I271" s="289" t="e">
        <f>H271/$G$319</f>
        <v>#DIV/0!</v>
      </c>
      <c r="J271" s="225" t="e">
        <f>#REF!</f>
        <v>#REF!</v>
      </c>
      <c r="K271" s="326"/>
    </row>
    <row r="272" spans="1:11" ht="12.75" outlineLevel="1">
      <c r="A272" s="284" t="s">
        <v>554</v>
      </c>
      <c r="B272" s="31" t="s">
        <v>308</v>
      </c>
      <c r="C272" s="290" t="s">
        <v>840</v>
      </c>
      <c r="D272" s="291" t="s">
        <v>806</v>
      </c>
      <c r="E272" s="292" t="s">
        <v>605</v>
      </c>
      <c r="F272" s="292">
        <v>90.15</v>
      </c>
      <c r="G272" s="150"/>
      <c r="H272" s="293">
        <f>F272*G272</f>
        <v>0</v>
      </c>
      <c r="I272" s="294" t="e">
        <f>H272/$G$319</f>
        <v>#DIV/0!</v>
      </c>
      <c r="J272" s="225" t="e">
        <f>#REF!</f>
        <v>#REF!</v>
      </c>
      <c r="K272" s="326"/>
    </row>
    <row r="273" spans="1:11" s="15" customFormat="1" ht="12.75" customHeight="1" outlineLevel="1">
      <c r="A273" s="348" t="s">
        <v>62</v>
      </c>
      <c r="B273" s="348"/>
      <c r="C273" s="250"/>
      <c r="D273" s="251" t="s">
        <v>553</v>
      </c>
      <c r="E273" s="252">
        <f>SUM(H274:H277)</f>
        <v>0</v>
      </c>
      <c r="F273" s="252"/>
      <c r="G273" s="252"/>
      <c r="H273" s="252"/>
      <c r="I273" s="253" t="e">
        <f>E273/$G$319</f>
        <v>#DIV/0!</v>
      </c>
      <c r="J273" s="225" t="e">
        <f>#REF!</f>
        <v>#REF!</v>
      </c>
      <c r="K273" s="330"/>
    </row>
    <row r="274" spans="1:11" ht="12.75" outlineLevel="1">
      <c r="A274" s="23" t="s">
        <v>63</v>
      </c>
      <c r="B274" s="3" t="s">
        <v>303</v>
      </c>
      <c r="C274" s="226" t="s">
        <v>840</v>
      </c>
      <c r="D274" s="227" t="s">
        <v>807</v>
      </c>
      <c r="E274" s="228" t="s">
        <v>561</v>
      </c>
      <c r="F274" s="268">
        <v>123.17</v>
      </c>
      <c r="G274" s="143"/>
      <c r="H274" s="276">
        <f>F274*G274</f>
        <v>0</v>
      </c>
      <c r="I274" s="230" t="e">
        <f>H274/$G$319</f>
        <v>#DIV/0!</v>
      </c>
      <c r="J274" s="225" t="e">
        <f>#REF!</f>
        <v>#REF!</v>
      </c>
      <c r="K274" s="326"/>
    </row>
    <row r="275" spans="1:11" ht="25.5" outlineLevel="1">
      <c r="A275" s="23" t="s">
        <v>555</v>
      </c>
      <c r="B275" s="32">
        <v>94995</v>
      </c>
      <c r="C275" s="226" t="s">
        <v>837</v>
      </c>
      <c r="D275" s="227" t="s">
        <v>808</v>
      </c>
      <c r="E275" s="228" t="s">
        <v>561</v>
      </c>
      <c r="F275" s="268">
        <v>310.94</v>
      </c>
      <c r="G275" s="143"/>
      <c r="H275" s="276">
        <f>F275*G275</f>
        <v>0</v>
      </c>
      <c r="I275" s="230" t="e">
        <f>H275/$G$319</f>
        <v>#DIV/0!</v>
      </c>
      <c r="J275" s="225" t="e">
        <f>#REF!</f>
        <v>#REF!</v>
      </c>
      <c r="K275" s="326"/>
    </row>
    <row r="276" spans="1:11" ht="12.75" outlineLevel="1">
      <c r="A276" s="23" t="s">
        <v>556</v>
      </c>
      <c r="B276" s="32">
        <v>101735</v>
      </c>
      <c r="C276" s="226" t="s">
        <v>837</v>
      </c>
      <c r="D276" s="227" t="s">
        <v>809</v>
      </c>
      <c r="E276" s="228" t="s">
        <v>561</v>
      </c>
      <c r="F276" s="268">
        <v>184.16</v>
      </c>
      <c r="G276" s="143"/>
      <c r="H276" s="276">
        <f>F276*G276</f>
        <v>0</v>
      </c>
      <c r="I276" s="230" t="e">
        <f>H276/$G$319</f>
        <v>#DIV/0!</v>
      </c>
      <c r="J276" s="225" t="e">
        <f>#REF!</f>
        <v>#REF!</v>
      </c>
      <c r="K276" s="326"/>
    </row>
    <row r="277" spans="1:11" ht="12.75" outlineLevel="1">
      <c r="A277" s="23" t="s">
        <v>557</v>
      </c>
      <c r="B277" s="3"/>
      <c r="C277" s="295" t="s">
        <v>559</v>
      </c>
      <c r="D277" s="233" t="s">
        <v>560</v>
      </c>
      <c r="E277" s="228" t="s">
        <v>561</v>
      </c>
      <c r="F277" s="268">
        <v>225</v>
      </c>
      <c r="G277" s="143"/>
      <c r="H277" s="276">
        <f>F277*G277</f>
        <v>0</v>
      </c>
      <c r="I277" s="230" t="e">
        <f>H277/$G$319</f>
        <v>#DIV/0!</v>
      </c>
      <c r="J277" s="225" t="e">
        <f>#REF!</f>
        <v>#REF!</v>
      </c>
      <c r="K277" s="326"/>
    </row>
    <row r="278" spans="1:11" s="15" customFormat="1" ht="12.75" customHeight="1" outlineLevel="1">
      <c r="A278" s="348" t="s">
        <v>371</v>
      </c>
      <c r="B278" s="348"/>
      <c r="C278" s="250"/>
      <c r="D278" s="251" t="s">
        <v>140</v>
      </c>
      <c r="E278" s="252">
        <f>SUM(H279:H280)</f>
        <v>0</v>
      </c>
      <c r="F278" s="252"/>
      <c r="G278" s="252"/>
      <c r="H278" s="252"/>
      <c r="I278" s="253" t="e">
        <f>E278/$G$319</f>
        <v>#DIV/0!</v>
      </c>
      <c r="J278" s="225" t="e">
        <f>#REF!</f>
        <v>#REF!</v>
      </c>
      <c r="K278" s="330"/>
    </row>
    <row r="279" spans="1:11" ht="12.75" outlineLevel="1">
      <c r="A279" s="23" t="s">
        <v>372</v>
      </c>
      <c r="B279" s="3" t="s">
        <v>306</v>
      </c>
      <c r="C279" s="226" t="s">
        <v>840</v>
      </c>
      <c r="D279" s="227" t="s">
        <v>810</v>
      </c>
      <c r="E279" s="228" t="s">
        <v>561</v>
      </c>
      <c r="F279" s="268">
        <v>18.69</v>
      </c>
      <c r="G279" s="143"/>
      <c r="H279" s="276">
        <f>F279*G279</f>
        <v>0</v>
      </c>
      <c r="I279" s="230" t="e">
        <f>H279/$G$319</f>
        <v>#DIV/0!</v>
      </c>
      <c r="J279" s="225" t="e">
        <f>#REF!</f>
        <v>#REF!</v>
      </c>
      <c r="K279" s="326"/>
    </row>
    <row r="280" spans="1:11" ht="12.75" outlineLevel="1">
      <c r="A280" s="23" t="s">
        <v>562</v>
      </c>
      <c r="B280" s="3" t="s">
        <v>305</v>
      </c>
      <c r="C280" s="226" t="s">
        <v>840</v>
      </c>
      <c r="D280" s="227" t="s">
        <v>811</v>
      </c>
      <c r="E280" s="228" t="s">
        <v>561</v>
      </c>
      <c r="F280" s="268">
        <v>7.72</v>
      </c>
      <c r="G280" s="143"/>
      <c r="H280" s="276">
        <f>F280*G280</f>
        <v>0</v>
      </c>
      <c r="I280" s="230" t="e">
        <f>H280/$G$319</f>
        <v>#DIV/0!</v>
      </c>
      <c r="J280" s="225" t="e">
        <f>#REF!</f>
        <v>#REF!</v>
      </c>
      <c r="K280" s="326"/>
    </row>
    <row r="281" spans="1:11" s="15" customFormat="1" ht="12.75" customHeight="1" outlineLevel="1">
      <c r="A281" s="348" t="s">
        <v>563</v>
      </c>
      <c r="B281" s="348"/>
      <c r="C281" s="250"/>
      <c r="D281" s="251" t="s">
        <v>558</v>
      </c>
      <c r="E281" s="252">
        <f>SUM(H282)</f>
        <v>0</v>
      </c>
      <c r="F281" s="252"/>
      <c r="G281" s="252"/>
      <c r="H281" s="252"/>
      <c r="I281" s="253" t="e">
        <f>E281/$G$319</f>
        <v>#DIV/0!</v>
      </c>
      <c r="J281" s="225" t="e">
        <f>#REF!</f>
        <v>#REF!</v>
      </c>
      <c r="K281" s="330"/>
    </row>
    <row r="282" spans="1:11" ht="13.5" outlineLevel="1" thickBot="1">
      <c r="A282" s="23" t="s">
        <v>564</v>
      </c>
      <c r="B282" s="3" t="s">
        <v>309</v>
      </c>
      <c r="C282" s="226" t="s">
        <v>840</v>
      </c>
      <c r="D282" s="227" t="s">
        <v>812</v>
      </c>
      <c r="E282" s="228" t="s">
        <v>605</v>
      </c>
      <c r="F282" s="268">
        <v>5.5</v>
      </c>
      <c r="G282" s="143"/>
      <c r="H282" s="276">
        <f>F282*G282</f>
        <v>0</v>
      </c>
      <c r="I282" s="230" t="e">
        <f>H282/$G$319</f>
        <v>#DIV/0!</v>
      </c>
      <c r="J282" s="225" t="e">
        <f>#REF!</f>
        <v>#REF!</v>
      </c>
      <c r="K282" s="326"/>
    </row>
    <row r="283" spans="1:11" s="16" customFormat="1" ht="15.75" customHeight="1" thickBot="1">
      <c r="A283" s="346">
        <v>14</v>
      </c>
      <c r="B283" s="347"/>
      <c r="C283" s="215"/>
      <c r="D283" s="216" t="s">
        <v>59</v>
      </c>
      <c r="E283" s="217">
        <f>E284+E286+E290+E293</f>
        <v>0</v>
      </c>
      <c r="F283" s="217"/>
      <c r="G283" s="217"/>
      <c r="H283" s="218"/>
      <c r="I283" s="219" t="e">
        <f>E283/$G$319</f>
        <v>#DIV/0!</v>
      </c>
      <c r="J283" s="220" t="e">
        <f>#REF!</f>
        <v>#REF!</v>
      </c>
      <c r="K283" s="331"/>
    </row>
    <row r="284" spans="1:11" s="15" customFormat="1" ht="12.75" customHeight="1" outlineLevel="1">
      <c r="A284" s="344" t="s">
        <v>66</v>
      </c>
      <c r="B284" s="345"/>
      <c r="C284" s="237"/>
      <c r="D284" s="238" t="s">
        <v>171</v>
      </c>
      <c r="E284" s="239">
        <f>SUM(H285:H285)</f>
        <v>0</v>
      </c>
      <c r="F284" s="239"/>
      <c r="G284" s="239"/>
      <c r="H284" s="239"/>
      <c r="I284" s="240" t="e">
        <f>E284/$G$319</f>
        <v>#DIV/0!</v>
      </c>
      <c r="J284" s="225" t="e">
        <f>#REF!</f>
        <v>#REF!</v>
      </c>
      <c r="K284" s="330"/>
    </row>
    <row r="285" spans="1:11" ht="12.75" customHeight="1" outlineLevel="1">
      <c r="A285" s="9" t="s">
        <v>565</v>
      </c>
      <c r="B285" s="296" t="s">
        <v>314</v>
      </c>
      <c r="C285" s="226" t="s">
        <v>840</v>
      </c>
      <c r="D285" s="227" t="s">
        <v>813</v>
      </c>
      <c r="E285" s="228" t="s">
        <v>561</v>
      </c>
      <c r="F285" s="229">
        <v>137.42</v>
      </c>
      <c r="G285" s="143"/>
      <c r="H285" s="4">
        <f>F285*G285</f>
        <v>0</v>
      </c>
      <c r="I285" s="230" t="e">
        <f>H285/$G$319</f>
        <v>#DIV/0!</v>
      </c>
      <c r="J285" s="225" t="e">
        <f>#REF!</f>
        <v>#REF!</v>
      </c>
      <c r="K285" s="326"/>
    </row>
    <row r="286" spans="1:11" s="147" customFormat="1" ht="12.75" customHeight="1" outlineLevel="1">
      <c r="A286" s="349" t="s">
        <v>90</v>
      </c>
      <c r="B286" s="350"/>
      <c r="C286" s="221"/>
      <c r="D286" s="235" t="s">
        <v>366</v>
      </c>
      <c r="E286" s="223">
        <f>SUM(H287:H289)</f>
        <v>0</v>
      </c>
      <c r="F286" s="223"/>
      <c r="G286" s="223"/>
      <c r="H286" s="223"/>
      <c r="I286" s="224" t="e">
        <f>E286/$G$319</f>
        <v>#DIV/0!</v>
      </c>
      <c r="J286" s="225" t="e">
        <f>#REF!</f>
        <v>#REF!</v>
      </c>
      <c r="K286" s="333"/>
    </row>
    <row r="287" spans="1:11" s="147" customFormat="1" ht="12.75" customHeight="1" outlineLevel="1">
      <c r="A287" s="23" t="s">
        <v>567</v>
      </c>
      <c r="B287" s="275" t="s">
        <v>320</v>
      </c>
      <c r="C287" s="226" t="s">
        <v>840</v>
      </c>
      <c r="D287" s="227" t="s">
        <v>814</v>
      </c>
      <c r="E287" s="228" t="s">
        <v>45</v>
      </c>
      <c r="F287" s="268">
        <v>1</v>
      </c>
      <c r="G287" s="143"/>
      <c r="H287" s="276">
        <f>F287*G287</f>
        <v>0</v>
      </c>
      <c r="I287" s="230" t="e">
        <f>H287/$G$319</f>
        <v>#DIV/0!</v>
      </c>
      <c r="J287" s="225" t="e">
        <f>#REF!</f>
        <v>#REF!</v>
      </c>
      <c r="K287" s="333"/>
    </row>
    <row r="288" spans="1:11" ht="12.75" outlineLevel="1">
      <c r="A288" s="23" t="s">
        <v>568</v>
      </c>
      <c r="B288" s="272" t="s">
        <v>321</v>
      </c>
      <c r="C288" s="226" t="s">
        <v>840</v>
      </c>
      <c r="D288" s="227" t="s">
        <v>815</v>
      </c>
      <c r="E288" s="228" t="s">
        <v>561</v>
      </c>
      <c r="F288" s="268">
        <v>86.09</v>
      </c>
      <c r="G288" s="143"/>
      <c r="H288" s="256">
        <f>F288*G288</f>
        <v>0</v>
      </c>
      <c r="I288" s="231" t="e">
        <f>H288/$G$319</f>
        <v>#DIV/0!</v>
      </c>
      <c r="J288" s="225" t="e">
        <f>#REF!</f>
        <v>#REF!</v>
      </c>
      <c r="K288" s="326"/>
    </row>
    <row r="289" spans="1:11" ht="13.5" customHeight="1" outlineLevel="1">
      <c r="A289" s="23" t="s">
        <v>595</v>
      </c>
      <c r="B289" s="272" t="s">
        <v>139</v>
      </c>
      <c r="C289" s="226" t="s">
        <v>838</v>
      </c>
      <c r="D289" s="233" t="s">
        <v>569</v>
      </c>
      <c r="E289" s="228" t="s">
        <v>561</v>
      </c>
      <c r="F289" s="268">
        <v>14.24</v>
      </c>
      <c r="G289" s="143"/>
      <c r="H289" s="256">
        <f>F289*G289</f>
        <v>0</v>
      </c>
      <c r="I289" s="231" t="e">
        <f>H289/$G$319</f>
        <v>#DIV/0!</v>
      </c>
      <c r="J289" s="225" t="e">
        <f>#REF!</f>
        <v>#REF!</v>
      </c>
      <c r="K289" s="326"/>
    </row>
    <row r="290" spans="1:11" s="147" customFormat="1" ht="12.75" customHeight="1" outlineLevel="1">
      <c r="A290" s="349" t="s">
        <v>91</v>
      </c>
      <c r="B290" s="350"/>
      <c r="C290" s="221"/>
      <c r="D290" s="235" t="s">
        <v>172</v>
      </c>
      <c r="E290" s="223">
        <f>SUM(H291:H292)</f>
        <v>0</v>
      </c>
      <c r="F290" s="223"/>
      <c r="G290" s="223"/>
      <c r="H290" s="223"/>
      <c r="I290" s="224" t="e">
        <f>E290/$G$319</f>
        <v>#DIV/0!</v>
      </c>
      <c r="J290" s="225" t="e">
        <f>#REF!</f>
        <v>#REF!</v>
      </c>
      <c r="K290" s="333"/>
    </row>
    <row r="291" spans="1:11" s="147" customFormat="1" ht="12.75" customHeight="1" outlineLevel="1">
      <c r="A291" s="23" t="s">
        <v>570</v>
      </c>
      <c r="B291" s="296" t="s">
        <v>313</v>
      </c>
      <c r="C291" s="226" t="s">
        <v>840</v>
      </c>
      <c r="D291" s="227" t="s">
        <v>816</v>
      </c>
      <c r="E291" s="228" t="s">
        <v>561</v>
      </c>
      <c r="F291" s="283">
        <v>401.62</v>
      </c>
      <c r="G291" s="143"/>
      <c r="H291" s="256">
        <f>F291*G291</f>
        <v>0</v>
      </c>
      <c r="I291" s="231" t="e">
        <f>H291/$G$319</f>
        <v>#DIV/0!</v>
      </c>
      <c r="J291" s="225" t="e">
        <f>#REF!</f>
        <v>#REF!</v>
      </c>
      <c r="K291" s="333"/>
    </row>
    <row r="292" spans="1:11" s="147" customFormat="1" ht="12.75" customHeight="1" outlineLevel="1">
      <c r="A292" s="23" t="s">
        <v>571</v>
      </c>
      <c r="B292" s="296" t="s">
        <v>314</v>
      </c>
      <c r="C292" s="226" t="s">
        <v>840</v>
      </c>
      <c r="D292" s="227" t="s">
        <v>813</v>
      </c>
      <c r="E292" s="228" t="s">
        <v>561</v>
      </c>
      <c r="F292" s="283">
        <v>441.18</v>
      </c>
      <c r="G292" s="143"/>
      <c r="H292" s="256">
        <f>F292*G292</f>
        <v>0</v>
      </c>
      <c r="I292" s="231" t="e">
        <f>H292/$G$319</f>
        <v>#DIV/0!</v>
      </c>
      <c r="J292" s="225" t="e">
        <f>#REF!</f>
        <v>#REF!</v>
      </c>
      <c r="K292" s="333"/>
    </row>
    <row r="293" spans="1:11" s="147" customFormat="1" ht="12.75" customHeight="1" outlineLevel="1">
      <c r="A293" s="349" t="s">
        <v>92</v>
      </c>
      <c r="B293" s="350"/>
      <c r="C293" s="221"/>
      <c r="D293" s="235" t="s">
        <v>64</v>
      </c>
      <c r="E293" s="223">
        <f>SUM(H294:H297)</f>
        <v>0</v>
      </c>
      <c r="F293" s="223"/>
      <c r="G293" s="223"/>
      <c r="H293" s="223"/>
      <c r="I293" s="224" t="e">
        <f>E293/$G$319</f>
        <v>#DIV/0!</v>
      </c>
      <c r="J293" s="225" t="e">
        <f>#REF!</f>
        <v>#REF!</v>
      </c>
      <c r="K293" s="333"/>
    </row>
    <row r="294" spans="1:11" s="147" customFormat="1" ht="12.75" outlineLevel="1">
      <c r="A294" s="23" t="s">
        <v>573</v>
      </c>
      <c r="B294" s="272" t="s">
        <v>313</v>
      </c>
      <c r="C294" s="226" t="s">
        <v>840</v>
      </c>
      <c r="D294" s="227" t="s">
        <v>816</v>
      </c>
      <c r="E294" s="228" t="s">
        <v>561</v>
      </c>
      <c r="F294" s="283">
        <v>440.73</v>
      </c>
      <c r="G294" s="143"/>
      <c r="H294" s="256">
        <f>F294*G294</f>
        <v>0</v>
      </c>
      <c r="I294" s="231" t="e">
        <f>H294/$G$319</f>
        <v>#DIV/0!</v>
      </c>
      <c r="J294" s="225" t="e">
        <f>#REF!</f>
        <v>#REF!</v>
      </c>
      <c r="K294" s="333"/>
    </row>
    <row r="295" spans="1:11" s="147" customFormat="1" ht="12.75" outlineLevel="1">
      <c r="A295" s="23" t="s">
        <v>574</v>
      </c>
      <c r="B295" s="272" t="s">
        <v>319</v>
      </c>
      <c r="C295" s="226" t="s">
        <v>840</v>
      </c>
      <c r="D295" s="227" t="s">
        <v>817</v>
      </c>
      <c r="E295" s="228" t="s">
        <v>561</v>
      </c>
      <c r="F295" s="283">
        <v>381</v>
      </c>
      <c r="G295" s="143"/>
      <c r="H295" s="256">
        <f>F295*G295</f>
        <v>0</v>
      </c>
      <c r="I295" s="231" t="e">
        <f>H295/$G$319</f>
        <v>#DIV/0!</v>
      </c>
      <c r="J295" s="225" t="e">
        <f>#REF!</f>
        <v>#REF!</v>
      </c>
      <c r="K295" s="333"/>
    </row>
    <row r="296" spans="1:11" s="147" customFormat="1" ht="12.75" outlineLevel="1">
      <c r="A296" s="23" t="s">
        <v>575</v>
      </c>
      <c r="B296" s="272" t="s">
        <v>322</v>
      </c>
      <c r="C296" s="226" t="s">
        <v>840</v>
      </c>
      <c r="D296" s="227" t="s">
        <v>818</v>
      </c>
      <c r="E296" s="228" t="s">
        <v>561</v>
      </c>
      <c r="F296" s="283">
        <v>3.6</v>
      </c>
      <c r="G296" s="143"/>
      <c r="H296" s="256">
        <f>F296*G296</f>
        <v>0</v>
      </c>
      <c r="I296" s="231" t="e">
        <f>H296/$G$319</f>
        <v>#DIV/0!</v>
      </c>
      <c r="J296" s="225" t="e">
        <f>#REF!</f>
        <v>#REF!</v>
      </c>
      <c r="K296" s="333"/>
    </row>
    <row r="297" spans="1:11" s="147" customFormat="1" ht="13.5" outlineLevel="1" thickBot="1">
      <c r="A297" s="23" t="s">
        <v>576</v>
      </c>
      <c r="B297" s="272" t="s">
        <v>319</v>
      </c>
      <c r="C297" s="226" t="s">
        <v>840</v>
      </c>
      <c r="D297" s="227" t="s">
        <v>572</v>
      </c>
      <c r="E297" s="228" t="s">
        <v>561</v>
      </c>
      <c r="F297" s="283">
        <v>130.4</v>
      </c>
      <c r="G297" s="143"/>
      <c r="H297" s="256">
        <f>F297*G297</f>
        <v>0</v>
      </c>
      <c r="I297" s="231" t="e">
        <f>H297/$G$319</f>
        <v>#DIV/0!</v>
      </c>
      <c r="J297" s="225" t="e">
        <f>#REF!</f>
        <v>#REF!</v>
      </c>
      <c r="K297" s="333"/>
    </row>
    <row r="298" spans="1:11" ht="15.75" customHeight="1" thickBot="1">
      <c r="A298" s="346">
        <v>15</v>
      </c>
      <c r="B298" s="347"/>
      <c r="C298" s="215"/>
      <c r="D298" s="216" t="s">
        <v>593</v>
      </c>
      <c r="E298" s="217">
        <f>SUM(E299)</f>
        <v>0</v>
      </c>
      <c r="F298" s="217"/>
      <c r="G298" s="217"/>
      <c r="H298" s="218"/>
      <c r="I298" s="219" t="e">
        <f>E298/$G$319</f>
        <v>#DIV/0!</v>
      </c>
      <c r="J298" s="220" t="e">
        <f>#REF!</f>
        <v>#REF!</v>
      </c>
      <c r="K298" s="326"/>
    </row>
    <row r="299" spans="1:11" ht="12.75" customHeight="1" outlineLevel="1">
      <c r="A299" s="342" t="s">
        <v>77</v>
      </c>
      <c r="B299" s="343"/>
      <c r="C299" s="221"/>
      <c r="D299" s="266" t="s">
        <v>593</v>
      </c>
      <c r="E299" s="239">
        <f>SUM(H300:H307)</f>
        <v>0</v>
      </c>
      <c r="F299" s="239"/>
      <c r="G299" s="239"/>
      <c r="H299" s="239"/>
      <c r="I299" s="224" t="e">
        <f>E299/$G$319</f>
        <v>#DIV/0!</v>
      </c>
      <c r="J299" s="225"/>
      <c r="K299" s="326"/>
    </row>
    <row r="300" spans="1:11" ht="12.75" outlineLevel="1">
      <c r="A300" s="263" t="s">
        <v>578</v>
      </c>
      <c r="B300" s="267" t="s">
        <v>106</v>
      </c>
      <c r="C300" s="226" t="s">
        <v>838</v>
      </c>
      <c r="D300" s="227" t="s">
        <v>819</v>
      </c>
      <c r="E300" s="228" t="s">
        <v>45</v>
      </c>
      <c r="F300" s="268">
        <v>4</v>
      </c>
      <c r="G300" s="143"/>
      <c r="H300" s="269">
        <f aca="true" t="shared" si="19" ref="H300:H307">F300*G300</f>
        <v>0</v>
      </c>
      <c r="I300" s="265" t="e">
        <f aca="true" t="shared" si="20" ref="I300:I307">H300/$G$319</f>
        <v>#DIV/0!</v>
      </c>
      <c r="J300" s="225" t="e">
        <f>#REF!</f>
        <v>#REF!</v>
      </c>
      <c r="K300" s="326"/>
    </row>
    <row r="301" spans="1:11" ht="12.75" outlineLevel="1">
      <c r="A301" s="263" t="s">
        <v>579</v>
      </c>
      <c r="B301" s="257" t="s">
        <v>105</v>
      </c>
      <c r="C301" s="226" t="s">
        <v>838</v>
      </c>
      <c r="D301" s="227" t="s">
        <v>820</v>
      </c>
      <c r="E301" s="228" t="s">
        <v>45</v>
      </c>
      <c r="F301" s="268">
        <v>2</v>
      </c>
      <c r="G301" s="143"/>
      <c r="H301" s="270">
        <f>F301*G301</f>
        <v>0</v>
      </c>
      <c r="I301" s="271" t="e">
        <f t="shared" si="20"/>
        <v>#DIV/0!</v>
      </c>
      <c r="J301" s="225" t="e">
        <f>#REF!</f>
        <v>#REF!</v>
      </c>
      <c r="K301" s="326"/>
    </row>
    <row r="302" spans="1:11" ht="12.75" outlineLevel="1">
      <c r="A302" s="263" t="s">
        <v>580</v>
      </c>
      <c r="B302" s="257" t="s">
        <v>340</v>
      </c>
      <c r="C302" s="226" t="s">
        <v>840</v>
      </c>
      <c r="D302" s="227" t="s">
        <v>821</v>
      </c>
      <c r="E302" s="228" t="s">
        <v>45</v>
      </c>
      <c r="F302" s="268">
        <v>36</v>
      </c>
      <c r="G302" s="143"/>
      <c r="H302" s="270">
        <f>F302*G302</f>
        <v>0</v>
      </c>
      <c r="I302" s="271" t="e">
        <f t="shared" si="20"/>
        <v>#DIV/0!</v>
      </c>
      <c r="J302" s="225" t="e">
        <f>#REF!</f>
        <v>#REF!</v>
      </c>
      <c r="K302" s="326"/>
    </row>
    <row r="303" spans="1:11" ht="12.75" customHeight="1" outlineLevel="1">
      <c r="A303" s="263" t="s">
        <v>581</v>
      </c>
      <c r="B303" s="257" t="s">
        <v>341</v>
      </c>
      <c r="C303" s="226" t="s">
        <v>840</v>
      </c>
      <c r="D303" s="227" t="s">
        <v>822</v>
      </c>
      <c r="E303" s="228" t="s">
        <v>45</v>
      </c>
      <c r="F303" s="268">
        <v>34</v>
      </c>
      <c r="G303" s="143"/>
      <c r="H303" s="270">
        <f>F303*G303</f>
        <v>0</v>
      </c>
      <c r="I303" s="271" t="e">
        <f t="shared" si="20"/>
        <v>#DIV/0!</v>
      </c>
      <c r="J303" s="225" t="e">
        <f>#REF!</f>
        <v>#REF!</v>
      </c>
      <c r="K303" s="326"/>
    </row>
    <row r="304" spans="1:11" ht="12.75" outlineLevel="1">
      <c r="A304" s="263" t="s">
        <v>582</v>
      </c>
      <c r="B304" s="257" t="s">
        <v>342</v>
      </c>
      <c r="C304" s="226" t="s">
        <v>840</v>
      </c>
      <c r="D304" s="227" t="s">
        <v>823</v>
      </c>
      <c r="E304" s="228" t="s">
        <v>45</v>
      </c>
      <c r="F304" s="268">
        <v>18</v>
      </c>
      <c r="G304" s="143"/>
      <c r="H304" s="270">
        <f t="shared" si="19"/>
        <v>0</v>
      </c>
      <c r="I304" s="271" t="e">
        <f t="shared" si="20"/>
        <v>#DIV/0!</v>
      </c>
      <c r="J304" s="225" t="e">
        <f>#REF!</f>
        <v>#REF!</v>
      </c>
      <c r="K304" s="326"/>
    </row>
    <row r="305" spans="1:11" ht="25.5" outlineLevel="1">
      <c r="A305" s="263" t="s">
        <v>583</v>
      </c>
      <c r="B305" s="257" t="s">
        <v>124</v>
      </c>
      <c r="C305" s="226" t="s">
        <v>838</v>
      </c>
      <c r="D305" s="227" t="s">
        <v>824</v>
      </c>
      <c r="E305" s="228" t="s">
        <v>45</v>
      </c>
      <c r="F305" s="268">
        <v>20</v>
      </c>
      <c r="G305" s="143"/>
      <c r="H305" s="270">
        <f t="shared" si="19"/>
        <v>0</v>
      </c>
      <c r="I305" s="271" t="e">
        <f t="shared" si="20"/>
        <v>#DIV/0!</v>
      </c>
      <c r="J305" s="225" t="e">
        <f>#REF!</f>
        <v>#REF!</v>
      </c>
      <c r="K305" s="326"/>
    </row>
    <row r="306" spans="1:11" ht="12.75" customHeight="1" outlineLevel="1">
      <c r="A306" s="263" t="s">
        <v>584</v>
      </c>
      <c r="B306" s="257" t="s">
        <v>137</v>
      </c>
      <c r="C306" s="226" t="s">
        <v>838</v>
      </c>
      <c r="D306" s="227" t="s">
        <v>825</v>
      </c>
      <c r="E306" s="228" t="s">
        <v>45</v>
      </c>
      <c r="F306" s="268">
        <v>10</v>
      </c>
      <c r="G306" s="143"/>
      <c r="H306" s="270">
        <f t="shared" si="19"/>
        <v>0</v>
      </c>
      <c r="I306" s="271" t="e">
        <f t="shared" si="20"/>
        <v>#DIV/0!</v>
      </c>
      <c r="J306" s="225" t="e">
        <f>#REF!</f>
        <v>#REF!</v>
      </c>
      <c r="K306" s="326"/>
    </row>
    <row r="307" spans="1:11" ht="13.5" outlineLevel="1" thickBot="1">
      <c r="A307" s="263" t="s">
        <v>594</v>
      </c>
      <c r="B307" s="272" t="s">
        <v>117</v>
      </c>
      <c r="C307" s="226" t="s">
        <v>838</v>
      </c>
      <c r="D307" s="227" t="s">
        <v>826</v>
      </c>
      <c r="E307" s="228" t="s">
        <v>561</v>
      </c>
      <c r="F307" s="268">
        <v>0.5</v>
      </c>
      <c r="G307" s="143"/>
      <c r="H307" s="270">
        <f t="shared" si="19"/>
        <v>0</v>
      </c>
      <c r="I307" s="271" t="e">
        <f t="shared" si="20"/>
        <v>#DIV/0!</v>
      </c>
      <c r="J307" s="225" t="e">
        <f>#REF!</f>
        <v>#REF!</v>
      </c>
      <c r="K307" s="326"/>
    </row>
    <row r="308" spans="1:11" s="16" customFormat="1" ht="15.75" customHeight="1" thickBot="1">
      <c r="A308" s="346">
        <v>16</v>
      </c>
      <c r="B308" s="347"/>
      <c r="C308" s="215"/>
      <c r="D308" s="216" t="s">
        <v>65</v>
      </c>
      <c r="E308" s="217">
        <f>E309+E314+E316</f>
        <v>0</v>
      </c>
      <c r="F308" s="217"/>
      <c r="G308" s="217"/>
      <c r="H308" s="218"/>
      <c r="I308" s="219" t="e">
        <f>E308/$G$319</f>
        <v>#DIV/0!</v>
      </c>
      <c r="J308" s="220" t="e">
        <f>#REF!</f>
        <v>#REF!</v>
      </c>
      <c r="K308" s="331"/>
    </row>
    <row r="309" spans="1:11" s="147" customFormat="1" ht="12.75" customHeight="1" outlineLevel="1">
      <c r="A309" s="348" t="s">
        <v>585</v>
      </c>
      <c r="B309" s="348"/>
      <c r="C309" s="250"/>
      <c r="D309" s="251" t="s">
        <v>370</v>
      </c>
      <c r="E309" s="252">
        <f>SUM(H310:H313)</f>
        <v>0</v>
      </c>
      <c r="F309" s="252"/>
      <c r="G309" s="252"/>
      <c r="H309" s="252"/>
      <c r="I309" s="253" t="e">
        <f>E309/$G$319</f>
        <v>#DIV/0!</v>
      </c>
      <c r="J309" s="225" t="e">
        <f>#REF!</f>
        <v>#REF!</v>
      </c>
      <c r="K309" s="333"/>
    </row>
    <row r="310" spans="1:11" s="147" customFormat="1" ht="12.75" customHeight="1" outlineLevel="1">
      <c r="A310" s="23" t="s">
        <v>586</v>
      </c>
      <c r="B310" s="272" t="s">
        <v>325</v>
      </c>
      <c r="C310" s="226" t="s">
        <v>840</v>
      </c>
      <c r="D310" s="227" t="s">
        <v>827</v>
      </c>
      <c r="E310" s="228" t="s">
        <v>561</v>
      </c>
      <c r="F310" s="283">
        <v>79.93</v>
      </c>
      <c r="G310" s="143"/>
      <c r="H310" s="256">
        <f>F310*G310</f>
        <v>0</v>
      </c>
      <c r="I310" s="231" t="e">
        <f>H310/$G$319</f>
        <v>#DIV/0!</v>
      </c>
      <c r="J310" s="225" t="e">
        <f>#REF!</f>
        <v>#REF!</v>
      </c>
      <c r="K310" s="333"/>
    </row>
    <row r="311" spans="1:11" s="147" customFormat="1" ht="12.75" customHeight="1" outlineLevel="1">
      <c r="A311" s="23" t="s">
        <v>587</v>
      </c>
      <c r="B311" s="272" t="s">
        <v>327</v>
      </c>
      <c r="C311" s="226" t="s">
        <v>840</v>
      </c>
      <c r="D311" s="227" t="s">
        <v>828</v>
      </c>
      <c r="E311" s="228" t="s">
        <v>45</v>
      </c>
      <c r="F311" s="283">
        <v>3</v>
      </c>
      <c r="G311" s="143"/>
      <c r="H311" s="256">
        <f>F311*G311</f>
        <v>0</v>
      </c>
      <c r="I311" s="231" t="e">
        <f>H311/$G$319</f>
        <v>#DIV/0!</v>
      </c>
      <c r="J311" s="225" t="e">
        <f>#REF!</f>
        <v>#REF!</v>
      </c>
      <c r="K311" s="333"/>
    </row>
    <row r="312" spans="1:11" s="147" customFormat="1" ht="12.75" customHeight="1" outlineLevel="1">
      <c r="A312" s="23" t="s">
        <v>588</v>
      </c>
      <c r="B312" s="272" t="s">
        <v>326</v>
      </c>
      <c r="C312" s="226" t="s">
        <v>840</v>
      </c>
      <c r="D312" s="227" t="s">
        <v>829</v>
      </c>
      <c r="E312" s="228" t="s">
        <v>45</v>
      </c>
      <c r="F312" s="283">
        <v>4</v>
      </c>
      <c r="G312" s="143"/>
      <c r="H312" s="256">
        <f>F312*G312</f>
        <v>0</v>
      </c>
      <c r="I312" s="231" t="e">
        <f>H312/$G$319</f>
        <v>#DIV/0!</v>
      </c>
      <c r="J312" s="225" t="e">
        <f>#REF!</f>
        <v>#REF!</v>
      </c>
      <c r="K312" s="333"/>
    </row>
    <row r="313" spans="1:11" s="147" customFormat="1" ht="12.75" customHeight="1" outlineLevel="1">
      <c r="A313" s="23" t="s">
        <v>589</v>
      </c>
      <c r="B313" s="272" t="s">
        <v>328</v>
      </c>
      <c r="C313" s="226" t="s">
        <v>840</v>
      </c>
      <c r="D313" s="227" t="s">
        <v>830</v>
      </c>
      <c r="E313" s="228" t="s">
        <v>45</v>
      </c>
      <c r="F313" s="283">
        <v>3</v>
      </c>
      <c r="G313" s="143"/>
      <c r="H313" s="256">
        <f>F313*G313</f>
        <v>0</v>
      </c>
      <c r="I313" s="231" t="e">
        <f>H313/$G$319</f>
        <v>#DIV/0!</v>
      </c>
      <c r="J313" s="225" t="e">
        <f>#REF!</f>
        <v>#REF!</v>
      </c>
      <c r="K313" s="333"/>
    </row>
    <row r="314" spans="1:11" s="147" customFormat="1" ht="12.75" customHeight="1" outlineLevel="1">
      <c r="A314" s="348" t="s">
        <v>93</v>
      </c>
      <c r="B314" s="348"/>
      <c r="C314" s="250"/>
      <c r="D314" s="251" t="s">
        <v>577</v>
      </c>
      <c r="E314" s="252">
        <f>SUM(H315:H315)</f>
        <v>0</v>
      </c>
      <c r="F314" s="252"/>
      <c r="G314" s="252"/>
      <c r="H314" s="252"/>
      <c r="I314" s="253" t="e">
        <f>E314/$G$319</f>
        <v>#DIV/0!</v>
      </c>
      <c r="J314" s="225" t="e">
        <f>#REF!</f>
        <v>#REF!</v>
      </c>
      <c r="K314" s="333"/>
    </row>
    <row r="315" spans="1:11" s="147" customFormat="1" ht="12.75" outlineLevel="1">
      <c r="A315" s="23" t="s">
        <v>590</v>
      </c>
      <c r="B315" s="272" t="s">
        <v>334</v>
      </c>
      <c r="C315" s="226" t="s">
        <v>840</v>
      </c>
      <c r="D315" s="227" t="s">
        <v>831</v>
      </c>
      <c r="E315" s="228" t="s">
        <v>793</v>
      </c>
      <c r="F315" s="283">
        <v>1</v>
      </c>
      <c r="G315" s="143"/>
      <c r="H315" s="256">
        <f>F315*G315</f>
        <v>0</v>
      </c>
      <c r="I315" s="231" t="e">
        <f>H315/$G$319</f>
        <v>#DIV/0!</v>
      </c>
      <c r="J315" s="225" t="e">
        <f>#REF!</f>
        <v>#REF!</v>
      </c>
      <c r="K315" s="333"/>
    </row>
    <row r="316" spans="1:11" ht="12.75" customHeight="1" outlineLevel="1">
      <c r="A316" s="360" t="s">
        <v>94</v>
      </c>
      <c r="B316" s="361"/>
      <c r="C316" s="297"/>
      <c r="D316" s="266" t="s">
        <v>67</v>
      </c>
      <c r="E316" s="298">
        <f>SUM(H317:H318)</f>
        <v>0</v>
      </c>
      <c r="F316" s="298"/>
      <c r="G316" s="298"/>
      <c r="H316" s="298"/>
      <c r="I316" s="299" t="e">
        <f>E316/$G$319</f>
        <v>#DIV/0!</v>
      </c>
      <c r="J316" s="225" t="e">
        <f>#REF!</f>
        <v>#REF!</v>
      </c>
      <c r="K316" s="326"/>
    </row>
    <row r="317" spans="1:11" ht="13.5" customHeight="1" outlineLevel="1">
      <c r="A317" s="300" t="s">
        <v>591</v>
      </c>
      <c r="B317" s="301" t="s">
        <v>310</v>
      </c>
      <c r="C317" s="302" t="s">
        <v>840</v>
      </c>
      <c r="D317" s="303" t="s">
        <v>832</v>
      </c>
      <c r="E317" s="304" t="s">
        <v>561</v>
      </c>
      <c r="F317" s="305">
        <v>100</v>
      </c>
      <c r="G317" s="151"/>
      <c r="H317" s="306">
        <f>F317*G317</f>
        <v>0</v>
      </c>
      <c r="I317" s="307" t="e">
        <f>H317/$G$319</f>
        <v>#DIV/0!</v>
      </c>
      <c r="J317" s="225" t="e">
        <f>#REF!</f>
        <v>#REF!</v>
      </c>
      <c r="K317" s="326"/>
    </row>
    <row r="318" spans="1:11" ht="13.5" customHeight="1" outlineLevel="1" thickBot="1">
      <c r="A318" s="308" t="s">
        <v>592</v>
      </c>
      <c r="B318" s="309" t="s">
        <v>339</v>
      </c>
      <c r="C318" s="310" t="s">
        <v>840</v>
      </c>
      <c r="D318" s="311" t="s">
        <v>833</v>
      </c>
      <c r="E318" s="312" t="s">
        <v>561</v>
      </c>
      <c r="F318" s="313">
        <v>974.66</v>
      </c>
      <c r="G318" s="152"/>
      <c r="H318" s="314">
        <f>F318*G318</f>
        <v>0</v>
      </c>
      <c r="I318" s="315" t="e">
        <f>H318/$G$319</f>
        <v>#DIV/0!</v>
      </c>
      <c r="J318" s="225" t="e">
        <f>#REF!</f>
        <v>#REF!</v>
      </c>
      <c r="K318" s="326"/>
    </row>
    <row r="319" spans="1:11" s="17" customFormat="1" ht="19.5" customHeight="1" thickBot="1" thickTop="1">
      <c r="A319" s="358" t="s">
        <v>68</v>
      </c>
      <c r="B319" s="359"/>
      <c r="C319" s="359"/>
      <c r="D319" s="316"/>
      <c r="E319" s="317"/>
      <c r="F319" s="318"/>
      <c r="G319" s="355">
        <f>SUM(E14+E39+E54+E82+E89+E96+E106+E126+E141+E144+E193+E253+E269+E283+E298+E308)</f>
        <v>0</v>
      </c>
      <c r="H319" s="355"/>
      <c r="I319" s="319" t="e">
        <f>SUM(H18:H318)/G319</f>
        <v>#DIV/0!</v>
      </c>
      <c r="J319" s="225" t="e">
        <f>#REF!</f>
        <v>#REF!</v>
      </c>
      <c r="K319" s="335"/>
    </row>
    <row r="320" spans="1:11" s="17" customFormat="1" ht="19.5" customHeight="1" thickBot="1" thickTop="1">
      <c r="A320" s="320" t="s">
        <v>834</v>
      </c>
      <c r="B320" s="321"/>
      <c r="C320" s="321"/>
      <c r="D320" s="316"/>
      <c r="E320" s="317"/>
      <c r="F320" s="153" t="s">
        <v>835</v>
      </c>
      <c r="G320" s="355" t="e">
        <f>G319*F320</f>
        <v>#VALUE!</v>
      </c>
      <c r="H320" s="355"/>
      <c r="I320" s="319" t="e">
        <f>SUM(H18:H319)/G320</f>
        <v>#VALUE!</v>
      </c>
      <c r="J320" s="225" t="e">
        <f>#REF!</f>
        <v>#REF!</v>
      </c>
      <c r="K320" s="335"/>
    </row>
    <row r="321" spans="1:11" ht="15" customHeight="1">
      <c r="A321" s="353" t="s">
        <v>344</v>
      </c>
      <c r="B321" s="353"/>
      <c r="C321" s="353"/>
      <c r="D321" s="353"/>
      <c r="E321" s="353"/>
      <c r="F321" s="353"/>
      <c r="G321" s="322"/>
      <c r="H321" s="323"/>
      <c r="I321" s="324"/>
      <c r="J321" s="225"/>
      <c r="K321" s="326"/>
    </row>
    <row r="322" spans="1:11" ht="15" customHeight="1">
      <c r="A322" s="354"/>
      <c r="B322" s="354"/>
      <c r="C322" s="354"/>
      <c r="D322" s="354"/>
      <c r="E322" s="354"/>
      <c r="F322" s="354"/>
      <c r="G322" s="322"/>
      <c r="H322" s="325"/>
      <c r="I322" s="322"/>
      <c r="J322" s="225"/>
      <c r="K322" s="326"/>
    </row>
    <row r="323" spans="1:10" ht="15" customHeight="1">
      <c r="A323" s="155"/>
      <c r="B323" s="155"/>
      <c r="C323" s="155"/>
      <c r="D323" s="155"/>
      <c r="E323" s="155"/>
      <c r="F323" s="155"/>
      <c r="G323" s="56"/>
      <c r="H323" s="154"/>
      <c r="I323" s="56"/>
      <c r="J323" s="24"/>
    </row>
    <row r="324" spans="1:10" ht="15" customHeight="1">
      <c r="A324" s="155"/>
      <c r="B324" s="155"/>
      <c r="C324" s="155"/>
      <c r="D324" s="155"/>
      <c r="E324" s="155"/>
      <c r="F324" s="155"/>
      <c r="G324" s="56"/>
      <c r="H324" s="154"/>
      <c r="I324" s="56"/>
      <c r="J324" s="24"/>
    </row>
    <row r="325" spans="1:10" ht="15" customHeight="1">
      <c r="A325" s="156"/>
      <c r="B325" s="156"/>
      <c r="C325" s="157"/>
      <c r="D325" s="158"/>
      <c r="E325" s="56"/>
      <c r="F325" s="159"/>
      <c r="G325" s="56"/>
      <c r="H325" s="56"/>
      <c r="I325" s="56"/>
      <c r="J325" s="2"/>
    </row>
    <row r="326" spans="1:10" ht="18" customHeight="1">
      <c r="A326" s="160"/>
      <c r="B326" s="160"/>
      <c r="C326" s="161"/>
      <c r="D326" s="46"/>
      <c r="E326" s="162"/>
      <c r="F326" s="162"/>
      <c r="H326" s="162"/>
      <c r="I326" s="164"/>
      <c r="J326" s="165"/>
    </row>
    <row r="327" spans="1:10" ht="15.75" customHeight="1">
      <c r="A327" s="166"/>
      <c r="B327" s="46"/>
      <c r="C327" s="167"/>
      <c r="D327" s="168"/>
      <c r="E327" s="169"/>
      <c r="F327" s="170"/>
      <c r="G327" s="169"/>
      <c r="H327" s="170"/>
      <c r="J327" s="2"/>
    </row>
    <row r="328" spans="1:10" ht="15" customHeight="1">
      <c r="A328" s="166"/>
      <c r="B328" s="46"/>
      <c r="C328" s="167"/>
      <c r="D328" s="172"/>
      <c r="E328" s="173"/>
      <c r="F328" s="174"/>
      <c r="G328" s="173"/>
      <c r="H328" s="174"/>
      <c r="I328" s="164"/>
      <c r="J328" s="2"/>
    </row>
    <row r="329" spans="1:10" ht="15" customHeight="1">
      <c r="A329" s="166"/>
      <c r="B329" s="46"/>
      <c r="C329" s="167"/>
      <c r="D329" s="56"/>
      <c r="E329" s="173"/>
      <c r="F329" s="174"/>
      <c r="G329" s="173"/>
      <c r="H329" s="174"/>
      <c r="I329" s="56"/>
      <c r="J329" s="2"/>
    </row>
    <row r="330" spans="1:10" ht="12.75" customHeight="1">
      <c r="A330" s="46"/>
      <c r="B330" s="46"/>
      <c r="C330" s="167"/>
      <c r="D330" s="53"/>
      <c r="E330" s="33"/>
      <c r="F330" s="33"/>
      <c r="G330" s="49"/>
      <c r="H330" s="33"/>
      <c r="I330" s="165"/>
      <c r="J330" s="2"/>
    </row>
    <row r="331" ht="12.75" customHeight="1">
      <c r="J331" s="2"/>
    </row>
    <row r="333" spans="1:10" ht="16.5" customHeight="1">
      <c r="A333" s="11"/>
      <c r="B333" s="11"/>
      <c r="C333" s="11"/>
      <c r="D333" s="108"/>
      <c r="E333" s="170"/>
      <c r="F333" s="170"/>
      <c r="G333" s="169"/>
      <c r="H333" s="170"/>
      <c r="I333" s="11"/>
      <c r="J333" s="11"/>
    </row>
    <row r="334" spans="1:10" ht="16.5" customHeight="1">
      <c r="A334" s="11"/>
      <c r="B334" s="11"/>
      <c r="C334" s="11"/>
      <c r="D334" s="56"/>
      <c r="E334" s="174"/>
      <c r="F334" s="174"/>
      <c r="G334" s="173"/>
      <c r="H334" s="174"/>
      <c r="I334" s="11"/>
      <c r="J334" s="11"/>
    </row>
    <row r="335" spans="1:10" ht="16.5" customHeight="1">
      <c r="A335" s="11"/>
      <c r="B335" s="11"/>
      <c r="C335" s="11"/>
      <c r="D335" s="56"/>
      <c r="E335" s="174"/>
      <c r="F335" s="174"/>
      <c r="G335" s="173"/>
      <c r="H335" s="174"/>
      <c r="I335" s="11"/>
      <c r="J335" s="11"/>
    </row>
    <row r="337" spans="1:10" ht="16.5" customHeight="1">
      <c r="A337" s="11"/>
      <c r="B337" s="11"/>
      <c r="C337" s="11"/>
      <c r="F337" s="169"/>
      <c r="G337" s="169"/>
      <c r="H337" s="170"/>
      <c r="I337" s="11"/>
      <c r="J337" s="11"/>
    </row>
    <row r="338" spans="1:10" ht="16.5" customHeight="1">
      <c r="A338" s="11"/>
      <c r="B338" s="11"/>
      <c r="C338" s="11"/>
      <c r="F338" s="173"/>
      <c r="G338" s="173"/>
      <c r="H338" s="174"/>
      <c r="I338" s="11"/>
      <c r="J338" s="11"/>
    </row>
    <row r="339" spans="1:10" ht="16.5" customHeight="1">
      <c r="A339" s="11"/>
      <c r="B339" s="11"/>
      <c r="C339" s="11"/>
      <c r="F339" s="173"/>
      <c r="G339" s="173"/>
      <c r="H339" s="174"/>
      <c r="I339" s="11"/>
      <c r="J339" s="11"/>
    </row>
    <row r="356" spans="1:10" ht="16.5" customHeight="1">
      <c r="A356" s="11"/>
      <c r="B356" s="11"/>
      <c r="C356" s="1"/>
      <c r="D356" s="49"/>
      <c r="E356" s="176"/>
      <c r="F356" s="163"/>
      <c r="G356" s="177"/>
      <c r="H356" s="171"/>
      <c r="I356" s="1"/>
      <c r="J356" s="11"/>
    </row>
    <row r="357" spans="1:10" ht="16.5" customHeight="1">
      <c r="A357" s="11"/>
      <c r="B357" s="11"/>
      <c r="C357" s="1"/>
      <c r="D357" s="49"/>
      <c r="E357" s="176"/>
      <c r="F357" s="163"/>
      <c r="G357" s="177"/>
      <c r="H357" s="171"/>
      <c r="I357" s="1"/>
      <c r="J357" s="11"/>
    </row>
    <row r="358" spans="1:10" ht="16.5" customHeight="1">
      <c r="A358" s="11"/>
      <c r="B358" s="11"/>
      <c r="C358" s="1"/>
      <c r="D358" s="49"/>
      <c r="E358" s="176"/>
      <c r="F358" s="163"/>
      <c r="G358" s="177"/>
      <c r="H358" s="171"/>
      <c r="I358" s="1"/>
      <c r="J358" s="11"/>
    </row>
    <row r="359" spans="1:10" ht="16.5" customHeight="1">
      <c r="A359" s="11"/>
      <c r="B359" s="11"/>
      <c r="C359" s="1"/>
      <c r="D359" s="49"/>
      <c r="E359" s="176"/>
      <c r="F359" s="163"/>
      <c r="G359" s="177"/>
      <c r="H359" s="171"/>
      <c r="I359" s="1"/>
      <c r="J359" s="11"/>
    </row>
    <row r="360" spans="1:10" ht="16.5" customHeight="1">
      <c r="A360" s="11"/>
      <c r="B360" s="11"/>
      <c r="C360" s="1"/>
      <c r="D360" s="49"/>
      <c r="E360" s="176"/>
      <c r="F360" s="163"/>
      <c r="G360" s="177"/>
      <c r="H360" s="171"/>
      <c r="I360" s="1"/>
      <c r="J360" s="11"/>
    </row>
    <row r="361" spans="1:10" ht="16.5" customHeight="1">
      <c r="A361" s="11"/>
      <c r="B361" s="11"/>
      <c r="C361" s="1"/>
      <c r="D361" s="49"/>
      <c r="E361" s="176"/>
      <c r="F361" s="163"/>
      <c r="G361" s="177"/>
      <c r="H361" s="171"/>
      <c r="I361" s="1"/>
      <c r="J361" s="11"/>
    </row>
    <row r="362" spans="1:10" ht="16.5" customHeight="1">
      <c r="A362" s="11"/>
      <c r="B362" s="11"/>
      <c r="C362" s="1"/>
      <c r="D362" s="49"/>
      <c r="E362" s="176"/>
      <c r="F362" s="163"/>
      <c r="G362" s="177"/>
      <c r="H362" s="171"/>
      <c r="I362" s="1"/>
      <c r="J362" s="11"/>
    </row>
    <row r="363" spans="1:10" ht="16.5" customHeight="1">
      <c r="A363" s="11"/>
      <c r="B363" s="11"/>
      <c r="C363" s="1"/>
      <c r="D363" s="49"/>
      <c r="E363" s="176"/>
      <c r="F363" s="163"/>
      <c r="G363" s="177"/>
      <c r="H363" s="171"/>
      <c r="I363" s="1"/>
      <c r="J363" s="11"/>
    </row>
    <row r="364" spans="1:10" ht="16.5" customHeight="1">
      <c r="A364" s="11"/>
      <c r="B364" s="11"/>
      <c r="C364" s="1"/>
      <c r="D364" s="49"/>
      <c r="E364" s="176"/>
      <c r="F364" s="163"/>
      <c r="G364" s="177"/>
      <c r="H364" s="171"/>
      <c r="I364" s="1"/>
      <c r="J364" s="11"/>
    </row>
    <row r="365" spans="1:10" ht="16.5" customHeight="1">
      <c r="A365" s="11"/>
      <c r="B365" s="11"/>
      <c r="C365" s="1"/>
      <c r="D365" s="49"/>
      <c r="E365" s="176"/>
      <c r="F365" s="163"/>
      <c r="G365" s="177"/>
      <c r="H365" s="171"/>
      <c r="I365" s="1"/>
      <c r="J365" s="11"/>
    </row>
    <row r="366" spans="1:10" ht="16.5" customHeight="1">
      <c r="A366" s="11"/>
      <c r="B366" s="11"/>
      <c r="C366" s="1"/>
      <c r="D366" s="49"/>
      <c r="E366" s="176"/>
      <c r="F366" s="163"/>
      <c r="G366" s="177"/>
      <c r="H366" s="171"/>
      <c r="I366" s="1"/>
      <c r="J366" s="11"/>
    </row>
    <row r="367" spans="1:10" ht="16.5" customHeight="1">
      <c r="A367" s="11"/>
      <c r="B367" s="11"/>
      <c r="C367" s="1"/>
      <c r="D367" s="49"/>
      <c r="E367" s="176"/>
      <c r="F367" s="163"/>
      <c r="G367" s="177"/>
      <c r="H367" s="171"/>
      <c r="I367" s="1"/>
      <c r="J367" s="11"/>
    </row>
    <row r="368" spans="1:10" ht="16.5" customHeight="1">
      <c r="A368" s="11"/>
      <c r="B368" s="11"/>
      <c r="C368" s="1"/>
      <c r="D368" s="49"/>
      <c r="E368" s="176"/>
      <c r="F368" s="163"/>
      <c r="G368" s="177"/>
      <c r="H368" s="171"/>
      <c r="I368" s="1"/>
      <c r="J368" s="11"/>
    </row>
  </sheetData>
  <sheetProtection password="E9C9" sheet="1" formatCells="0" formatColumns="0" formatRows="0" selectLockedCells="1"/>
  <autoFilter ref="A13:J330"/>
  <mergeCells count="65">
    <mergeCell ref="A126:B126"/>
    <mergeCell ref="A127:B127"/>
    <mergeCell ref="A142:B142"/>
    <mergeCell ref="A141:B141"/>
    <mergeCell ref="A18:B18"/>
    <mergeCell ref="A39:B39"/>
    <mergeCell ref="A54:B54"/>
    <mergeCell ref="A263:B263"/>
    <mergeCell ref="A278:B278"/>
    <mergeCell ref="D1:I1"/>
    <mergeCell ref="D2:I2"/>
    <mergeCell ref="D3:I3"/>
    <mergeCell ref="A72:B72"/>
    <mergeCell ref="A106:B106"/>
    <mergeCell ref="A107:B107"/>
    <mergeCell ref="A15:B15"/>
    <mergeCell ref="A94:B94"/>
    <mergeCell ref="A96:B96"/>
    <mergeCell ref="F7:G7"/>
    <mergeCell ref="A40:B40"/>
    <mergeCell ref="A89:B89"/>
    <mergeCell ref="A83:B83"/>
    <mergeCell ref="A82:B82"/>
    <mergeCell ref="A55:B55"/>
    <mergeCell ref="A33:B33"/>
    <mergeCell ref="A14:B14"/>
    <mergeCell ref="A169:B169"/>
    <mergeCell ref="A172:B172"/>
    <mergeCell ref="A176:B176"/>
    <mergeCell ref="A193:B193"/>
    <mergeCell ref="A253:B253"/>
    <mergeCell ref="A273:B273"/>
    <mergeCell ref="A270:B270"/>
    <mergeCell ref="A183:B183"/>
    <mergeCell ref="A194:B194"/>
    <mergeCell ref="F9:G9"/>
    <mergeCell ref="F11:G11"/>
    <mergeCell ref="A308:B308"/>
    <mergeCell ref="A254:B254"/>
    <mergeCell ref="A259:B259"/>
    <mergeCell ref="A319:C319"/>
    <mergeCell ref="A112:B112"/>
    <mergeCell ref="A118:B118"/>
    <mergeCell ref="A87:B87"/>
    <mergeCell ref="A316:B316"/>
    <mergeCell ref="A321:F322"/>
    <mergeCell ref="G319:H319"/>
    <mergeCell ref="A269:B269"/>
    <mergeCell ref="A290:B290"/>
    <mergeCell ref="A293:B293"/>
    <mergeCell ref="A283:B283"/>
    <mergeCell ref="G320:H320"/>
    <mergeCell ref="A281:B281"/>
    <mergeCell ref="A298:B298"/>
    <mergeCell ref="A299:B299"/>
    <mergeCell ref="A97:B97"/>
    <mergeCell ref="A145:B145"/>
    <mergeCell ref="A90:B90"/>
    <mergeCell ref="A144:B144"/>
    <mergeCell ref="A314:B314"/>
    <mergeCell ref="A309:B309"/>
    <mergeCell ref="A284:B284"/>
    <mergeCell ref="A286:B286"/>
    <mergeCell ref="A153:B153"/>
    <mergeCell ref="A162:B162"/>
  </mergeCells>
  <printOptions horizontalCentered="1"/>
  <pageMargins left="0.2362204724409449" right="0.2362204724409449" top="0.5511811023622047" bottom="0.5511811023622047" header="0.5118110236220472" footer="0.31496062992125984"/>
  <pageSetup fitToHeight="0" horizontalDpi="600" verticalDpi="600" orientation="landscape" paperSize="9" scale="53" r:id="rId1"/>
  <headerFooter alignWithMargins="0">
    <oddFooter>&amp;R&amp;9PÁG. &amp;P/&amp;N</oddFooter>
  </headerFooter>
  <rowBreaks count="3" manualBreakCount="3">
    <brk id="71" max="8" man="1"/>
    <brk id="140" max="8" man="1"/>
    <brk id="2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70" zoomScaleNormal="40" zoomScaleSheetLayoutView="70" workbookViewId="0" topLeftCell="A25">
      <selection activeCell="G25" sqref="G25"/>
    </sheetView>
  </sheetViews>
  <sheetFormatPr defaultColWidth="9.140625" defaultRowHeight="12.75"/>
  <cols>
    <col min="1" max="1" width="16.7109375" style="103" customWidth="1"/>
    <col min="2" max="2" width="65.57421875" style="103" customWidth="1"/>
    <col min="3" max="3" width="13.57421875" style="103" customWidth="1"/>
    <col min="4" max="4" width="30.28125" style="104" bestFit="1" customWidth="1"/>
    <col min="5" max="12" width="25.7109375" style="103" customWidth="1"/>
    <col min="13" max="14" width="9.140625" style="103" customWidth="1"/>
    <col min="15" max="16384" width="9.140625" style="103" customWidth="1"/>
  </cols>
  <sheetData>
    <row r="1" spans="1:12" s="58" customFormat="1" ht="30.75" customHeight="1">
      <c r="A1" s="407"/>
      <c r="B1" s="407"/>
      <c r="C1" s="407"/>
      <c r="D1" s="407"/>
      <c r="E1" s="34"/>
      <c r="F1" s="34"/>
      <c r="G1" s="34"/>
      <c r="H1" s="34"/>
      <c r="I1" s="34"/>
      <c r="J1" s="34"/>
      <c r="K1" s="34"/>
      <c r="L1" s="34"/>
    </row>
    <row r="2" spans="1:12" s="58" customFormat="1" ht="12.75">
      <c r="A2" s="374"/>
      <c r="B2" s="374"/>
      <c r="C2" s="374"/>
      <c r="D2" s="374"/>
      <c r="E2" s="36"/>
      <c r="F2" s="36"/>
      <c r="G2" s="36"/>
      <c r="H2" s="36"/>
      <c r="I2" s="36"/>
      <c r="J2" s="36"/>
      <c r="K2" s="36"/>
      <c r="L2" s="36"/>
    </row>
    <row r="3" spans="3:12" s="58" customFormat="1" ht="9.75" customHeight="1">
      <c r="C3" s="36"/>
      <c r="D3" s="36"/>
      <c r="E3" s="33"/>
      <c r="F3" s="33"/>
      <c r="G3" s="33"/>
      <c r="H3" s="33"/>
      <c r="I3" s="33"/>
      <c r="J3" s="33"/>
      <c r="K3" s="33"/>
      <c r="L3" s="36"/>
    </row>
    <row r="4" spans="1:12" s="58" customFormat="1" ht="18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s="58" customFormat="1" ht="25.5" customHeight="1" thickBot="1">
      <c r="A5" s="33"/>
      <c r="B5" s="33"/>
      <c r="C5" s="40"/>
      <c r="D5" s="99"/>
      <c r="E5" s="33"/>
      <c r="F5" s="33"/>
      <c r="G5" s="33"/>
      <c r="H5" s="33"/>
      <c r="I5" s="33"/>
      <c r="J5" s="33"/>
      <c r="K5" s="33"/>
      <c r="L5" s="41"/>
    </row>
    <row r="6" spans="1:13" s="33" customFormat="1" ht="7.5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19"/>
    </row>
    <row r="7" spans="1:13" s="100" customFormat="1" ht="15.75" customHeight="1">
      <c r="A7" s="112" t="s">
        <v>0</v>
      </c>
      <c r="B7" s="413" t="str">
        <f>Orçamento!D5</f>
        <v>CRECHE DE TEMPO INTEGRAL</v>
      </c>
      <c r="C7" s="413"/>
      <c r="D7" s="413"/>
      <c r="E7" s="114"/>
      <c r="F7" s="114"/>
      <c r="G7" s="114"/>
      <c r="H7" s="114"/>
      <c r="I7" s="114"/>
      <c r="J7" s="114"/>
      <c r="K7" s="114"/>
      <c r="L7" s="65"/>
      <c r="M7" s="114"/>
    </row>
    <row r="8" spans="1:13" s="100" customFormat="1" ht="6" customHeight="1">
      <c r="A8" s="114"/>
      <c r="B8" s="114"/>
      <c r="C8" s="65"/>
      <c r="D8" s="65"/>
      <c r="E8" s="114"/>
      <c r="F8" s="114"/>
      <c r="G8" s="114"/>
      <c r="H8" s="114"/>
      <c r="I8" s="114"/>
      <c r="J8" s="114"/>
      <c r="K8" s="114"/>
      <c r="L8" s="65"/>
      <c r="M8" s="114"/>
    </row>
    <row r="9" spans="1:13" s="100" customFormat="1" ht="15.75" customHeight="1">
      <c r="A9" s="115" t="str">
        <f>CONCATENATE(Orçamento!A7," ",Orçamento!D7)</f>
        <v>Tipo de Intervenção:  REFORMA E AMPLIAÇÃO</v>
      </c>
      <c r="B9" s="65"/>
      <c r="C9" s="116"/>
      <c r="D9" s="116"/>
      <c r="E9" s="114"/>
      <c r="F9" s="114"/>
      <c r="G9" s="114"/>
      <c r="H9" s="114"/>
      <c r="I9" s="114"/>
      <c r="J9" s="114"/>
      <c r="K9" s="114"/>
      <c r="L9" s="116"/>
      <c r="M9" s="114"/>
    </row>
    <row r="10" spans="1:13" s="100" customFormat="1" ht="6" customHeight="1">
      <c r="A10" s="112"/>
      <c r="B10" s="65"/>
      <c r="C10" s="65"/>
      <c r="D10" s="65"/>
      <c r="E10" s="114"/>
      <c r="F10" s="114"/>
      <c r="G10" s="114"/>
      <c r="H10" s="114"/>
      <c r="I10" s="114"/>
      <c r="J10" s="114"/>
      <c r="K10" s="114"/>
      <c r="L10" s="65"/>
      <c r="M10" s="114"/>
    </row>
    <row r="11" spans="1:13" s="100" customFormat="1" ht="15.75" customHeight="1">
      <c r="A11" s="115" t="s">
        <v>2</v>
      </c>
      <c r="B11" s="116" t="str">
        <f>Orçamento!D9</f>
        <v>RUA ALCIDES COTRIN, 177 - JD. SANTA RITA , ITAPEVI, SÃO PAULO</v>
      </c>
      <c r="C11" s="113"/>
      <c r="D11" s="113"/>
      <c r="E11" s="114"/>
      <c r="F11" s="114"/>
      <c r="G11" s="114"/>
      <c r="H11" s="114"/>
      <c r="I11" s="114"/>
      <c r="J11" s="114"/>
      <c r="K11" s="114"/>
      <c r="L11" s="116"/>
      <c r="M11" s="114"/>
    </row>
    <row r="12" spans="1:13" s="33" customFormat="1" ht="6" customHeight="1" thickBo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s="101" customFormat="1" ht="12" customHeight="1" thickBo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s="102" customFormat="1" ht="18.75" thickBot="1">
      <c r="A14" s="412" t="s">
        <v>70</v>
      </c>
      <c r="B14" s="427" t="s">
        <v>71</v>
      </c>
      <c r="C14" s="122" t="s">
        <v>72</v>
      </c>
      <c r="D14" s="122" t="s">
        <v>73</v>
      </c>
      <c r="E14" s="381">
        <v>1</v>
      </c>
      <c r="F14" s="381">
        <v>2</v>
      </c>
      <c r="G14" s="381">
        <v>3</v>
      </c>
      <c r="H14" s="381">
        <v>4</v>
      </c>
      <c r="I14" s="381">
        <v>5</v>
      </c>
      <c r="J14" s="381">
        <v>6</v>
      </c>
      <c r="K14" s="381">
        <v>7</v>
      </c>
      <c r="L14" s="381">
        <v>8</v>
      </c>
      <c r="M14" s="123"/>
    </row>
    <row r="15" spans="1:13" s="102" customFormat="1" ht="18.75" thickBot="1">
      <c r="A15" s="412"/>
      <c r="B15" s="427"/>
      <c r="C15" s="124" t="s">
        <v>13</v>
      </c>
      <c r="D15" s="124" t="s">
        <v>14</v>
      </c>
      <c r="E15" s="382"/>
      <c r="F15" s="382"/>
      <c r="G15" s="382"/>
      <c r="H15" s="382"/>
      <c r="I15" s="382"/>
      <c r="J15" s="382"/>
      <c r="K15" s="382"/>
      <c r="L15" s="382"/>
      <c r="M15" s="123"/>
    </row>
    <row r="16" spans="1:13" ht="12" customHeight="1" thickBo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3" ht="23.25" customHeight="1">
      <c r="A17" s="415">
        <f>Orçamento!A14</f>
        <v>1</v>
      </c>
      <c r="B17" s="406" t="str">
        <f>Orçamento!D14</f>
        <v>SERVIÇOS PRELIMINARES</v>
      </c>
      <c r="C17" s="397" t="e">
        <f>VLOOKUP(B17,Orçamento!$D$14:$I$318,6,FALSE)</f>
        <v>#DIV/0!</v>
      </c>
      <c r="D17" s="394" t="e">
        <f>VLOOKUP(B17,Orçamento!$D$14:$I$318,2,FALSE)*Orçamento!$F$320</f>
        <v>#VALUE!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128">
        <f>SUM(E17:L17)</f>
        <v>0</v>
      </c>
    </row>
    <row r="18" spans="1:13" ht="13.5" customHeight="1">
      <c r="A18" s="404"/>
      <c r="B18" s="387"/>
      <c r="C18" s="398"/>
      <c r="D18" s="395"/>
      <c r="E18" s="338" t="e">
        <f aca="true" t="shared" si="0" ref="E18:L18">E17*$D$17</f>
        <v>#VALUE!</v>
      </c>
      <c r="F18" s="338" t="e">
        <f t="shared" si="0"/>
        <v>#VALUE!</v>
      </c>
      <c r="G18" s="338" t="e">
        <f t="shared" si="0"/>
        <v>#VALUE!</v>
      </c>
      <c r="H18" s="338" t="e">
        <f t="shared" si="0"/>
        <v>#VALUE!</v>
      </c>
      <c r="I18" s="338" t="e">
        <f t="shared" si="0"/>
        <v>#VALUE!</v>
      </c>
      <c r="J18" s="338" t="e">
        <f t="shared" si="0"/>
        <v>#VALUE!</v>
      </c>
      <c r="K18" s="338" t="e">
        <f t="shared" si="0"/>
        <v>#VALUE!</v>
      </c>
      <c r="L18" s="338" t="e">
        <f t="shared" si="0"/>
        <v>#VALUE!</v>
      </c>
      <c r="M18" s="128"/>
    </row>
    <row r="19" spans="1:13" ht="23.25" customHeight="1">
      <c r="A19" s="403">
        <f>Orçamento!A39</f>
        <v>2</v>
      </c>
      <c r="B19" s="386" t="str">
        <f>Orçamento!D39</f>
        <v>DEMOLIÇÃO E RETIRADA</v>
      </c>
      <c r="C19" s="399" t="e">
        <f>VLOOKUP(B19,Orçamento!$D$14:$I$318,6,FALSE)</f>
        <v>#DIV/0!</v>
      </c>
      <c r="D19" s="390" t="e">
        <f>VLOOKUP(B19,Orçamento!$D$14:$I$318,2,FALSE)*Orçamento!$F$320</f>
        <v>#VALUE!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128">
        <f aca="true" t="shared" si="1" ref="M19:M47">SUM(E19:L19)</f>
        <v>0</v>
      </c>
    </row>
    <row r="20" spans="1:13" ht="13.5" customHeight="1">
      <c r="A20" s="404"/>
      <c r="B20" s="387"/>
      <c r="C20" s="400"/>
      <c r="D20" s="391"/>
      <c r="E20" s="338" t="e">
        <f aca="true" t="shared" si="2" ref="E20:L20">E19*$D$19</f>
        <v>#VALUE!</v>
      </c>
      <c r="F20" s="338" t="e">
        <f t="shared" si="2"/>
        <v>#VALUE!</v>
      </c>
      <c r="G20" s="338" t="e">
        <f t="shared" si="2"/>
        <v>#VALUE!</v>
      </c>
      <c r="H20" s="338" t="e">
        <f t="shared" si="2"/>
        <v>#VALUE!</v>
      </c>
      <c r="I20" s="338" t="e">
        <f t="shared" si="2"/>
        <v>#VALUE!</v>
      </c>
      <c r="J20" s="338" t="e">
        <f t="shared" si="2"/>
        <v>#VALUE!</v>
      </c>
      <c r="K20" s="338" t="e">
        <f t="shared" si="2"/>
        <v>#VALUE!</v>
      </c>
      <c r="L20" s="338" t="e">
        <f t="shared" si="2"/>
        <v>#VALUE!</v>
      </c>
      <c r="M20" s="128"/>
    </row>
    <row r="21" spans="1:13" ht="23.25" customHeight="1">
      <c r="A21" s="403">
        <f>Orçamento!A54</f>
        <v>3</v>
      </c>
      <c r="B21" s="386" t="str">
        <f>Orçamento!D54</f>
        <v>FUNDAÇÃO E ESTRUTRURA</v>
      </c>
      <c r="C21" s="388" t="e">
        <f>VLOOKUP(B21,Orçamento!$D$14:$I$318,6,FALSE)</f>
        <v>#DIV/0!</v>
      </c>
      <c r="D21" s="390" t="e">
        <f>VLOOKUP(B21,Orçamento!$D$14:$I$318,2,FALSE)*Orçamento!$F$320</f>
        <v>#VALUE!</v>
      </c>
      <c r="E21" s="339"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v>0</v>
      </c>
      <c r="K21" s="339">
        <v>0</v>
      </c>
      <c r="L21" s="339">
        <v>0</v>
      </c>
      <c r="M21" s="128">
        <f t="shared" si="1"/>
        <v>0</v>
      </c>
    </row>
    <row r="22" spans="1:13" ht="13.5" customHeight="1">
      <c r="A22" s="404"/>
      <c r="B22" s="387"/>
      <c r="C22" s="389"/>
      <c r="D22" s="391"/>
      <c r="E22" s="338" t="e">
        <f aca="true" t="shared" si="3" ref="E22:L22">E21*$D$21</f>
        <v>#VALUE!</v>
      </c>
      <c r="F22" s="338" t="e">
        <f t="shared" si="3"/>
        <v>#VALUE!</v>
      </c>
      <c r="G22" s="338" t="e">
        <f t="shared" si="3"/>
        <v>#VALUE!</v>
      </c>
      <c r="H22" s="338" t="e">
        <f t="shared" si="3"/>
        <v>#VALUE!</v>
      </c>
      <c r="I22" s="338" t="e">
        <f t="shared" si="3"/>
        <v>#VALUE!</v>
      </c>
      <c r="J22" s="338" t="e">
        <f t="shared" si="3"/>
        <v>#VALUE!</v>
      </c>
      <c r="K22" s="338" t="e">
        <f t="shared" si="3"/>
        <v>#VALUE!</v>
      </c>
      <c r="L22" s="338" t="e">
        <f t="shared" si="3"/>
        <v>#VALUE!</v>
      </c>
      <c r="M22" s="128"/>
    </row>
    <row r="23" spans="1:13" ht="23.25" customHeight="1">
      <c r="A23" s="403">
        <f>Orçamento!A82</f>
        <v>4</v>
      </c>
      <c r="B23" s="386" t="str">
        <f>Orçamento!D82</f>
        <v>ALVENARIA E OUTROS ELEMENTOS DIVISÓRIOS</v>
      </c>
      <c r="C23" s="388" t="e">
        <f>VLOOKUP(B23,Orçamento!$D$14:$I$318,6,FALSE)</f>
        <v>#DIV/0!</v>
      </c>
      <c r="D23" s="390" t="e">
        <f>VLOOKUP(B23,Orçamento!$D$14:$I$318,2,FALSE)*Orçamento!$F$320</f>
        <v>#VALUE!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128">
        <f t="shared" si="1"/>
        <v>0</v>
      </c>
    </row>
    <row r="24" spans="1:13" ht="13.5" customHeight="1">
      <c r="A24" s="404"/>
      <c r="B24" s="387"/>
      <c r="C24" s="389"/>
      <c r="D24" s="391"/>
      <c r="E24" s="338" t="e">
        <f aca="true" t="shared" si="4" ref="E24:L24">E23*$D$23</f>
        <v>#VALUE!</v>
      </c>
      <c r="F24" s="338" t="e">
        <f t="shared" si="4"/>
        <v>#VALUE!</v>
      </c>
      <c r="G24" s="338" t="e">
        <f t="shared" si="4"/>
        <v>#VALUE!</v>
      </c>
      <c r="H24" s="338" t="e">
        <f t="shared" si="4"/>
        <v>#VALUE!</v>
      </c>
      <c r="I24" s="338" t="e">
        <f t="shared" si="4"/>
        <v>#VALUE!</v>
      </c>
      <c r="J24" s="338" t="e">
        <f t="shared" si="4"/>
        <v>#VALUE!</v>
      </c>
      <c r="K24" s="338" t="e">
        <f t="shared" si="4"/>
        <v>#VALUE!</v>
      </c>
      <c r="L24" s="338" t="e">
        <f t="shared" si="4"/>
        <v>#VALUE!</v>
      </c>
      <c r="M24" s="128"/>
    </row>
    <row r="25" spans="1:13" ht="23.25" customHeight="1">
      <c r="A25" s="403">
        <f>Orçamento!A89</f>
        <v>5</v>
      </c>
      <c r="B25" s="386" t="str">
        <f>Orçamento!D89</f>
        <v>ELEMENTOS DE MADEIRA </v>
      </c>
      <c r="C25" s="388" t="e">
        <f>VLOOKUP(B25,Orçamento!$D$14:$I$318,6,FALSE)</f>
        <v>#DIV/0!</v>
      </c>
      <c r="D25" s="390" t="e">
        <f>VLOOKUP(B25,Orçamento!$D$14:$I$318,2,FALSE)*Orçamento!$F$320</f>
        <v>#VALUE!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  <c r="K25" s="339">
        <v>0</v>
      </c>
      <c r="L25" s="339">
        <v>0</v>
      </c>
      <c r="M25" s="128">
        <f t="shared" si="1"/>
        <v>0</v>
      </c>
    </row>
    <row r="26" spans="1:13" ht="13.5" customHeight="1">
      <c r="A26" s="404"/>
      <c r="B26" s="387"/>
      <c r="C26" s="389"/>
      <c r="D26" s="391"/>
      <c r="E26" s="338" t="e">
        <f>E25*$D$29</f>
        <v>#VALUE!</v>
      </c>
      <c r="F26" s="338" t="e">
        <f>F25*$D$29</f>
        <v>#VALUE!</v>
      </c>
      <c r="G26" s="338" t="e">
        <f>G25*$D$25</f>
        <v>#VALUE!</v>
      </c>
      <c r="H26" s="338" t="e">
        <f>H25*$D$25</f>
        <v>#VALUE!</v>
      </c>
      <c r="I26" s="338" t="e">
        <f>I25*$D$25</f>
        <v>#VALUE!</v>
      </c>
      <c r="J26" s="338" t="e">
        <f>J25*$D$25</f>
        <v>#VALUE!</v>
      </c>
      <c r="K26" s="338" t="e">
        <f>K25*$D$29</f>
        <v>#VALUE!</v>
      </c>
      <c r="L26" s="338" t="e">
        <f>L25*$D$29</f>
        <v>#VALUE!</v>
      </c>
      <c r="M26" s="128"/>
    </row>
    <row r="27" spans="1:13" ht="23.25" customHeight="1">
      <c r="A27" s="403">
        <f>Orçamento!A96</f>
        <v>6</v>
      </c>
      <c r="B27" s="386" t="str">
        <f>Orçamento!D96</f>
        <v>TAMPOS E BANCADAS</v>
      </c>
      <c r="C27" s="388" t="e">
        <f>VLOOKUP(B27,Orçamento!$D$14:$I$318,6,FALSE)</f>
        <v>#DIV/0!</v>
      </c>
      <c r="D27" s="390" t="e">
        <f>VLOOKUP(B27,Orçamento!$D$14:$I$318,2,FALSE)*Orçamento!$F$320</f>
        <v>#VALUE!</v>
      </c>
      <c r="E27" s="339">
        <v>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128">
        <f t="shared" si="1"/>
        <v>0</v>
      </c>
    </row>
    <row r="28" spans="1:13" ht="13.5" customHeight="1">
      <c r="A28" s="404"/>
      <c r="B28" s="387"/>
      <c r="C28" s="389"/>
      <c r="D28" s="391"/>
      <c r="E28" s="338" t="e">
        <f>E27*$D$29</f>
        <v>#VALUE!</v>
      </c>
      <c r="F28" s="338" t="e">
        <f>F27*$D$29</f>
        <v>#VALUE!</v>
      </c>
      <c r="G28" s="338" t="e">
        <f>G27*$D$27</f>
        <v>#VALUE!</v>
      </c>
      <c r="H28" s="338" t="e">
        <f>H27*$D$27</f>
        <v>#VALUE!</v>
      </c>
      <c r="I28" s="338" t="e">
        <f>I27*$D$27</f>
        <v>#VALUE!</v>
      </c>
      <c r="J28" s="338" t="e">
        <f>J27*$D$27</f>
        <v>#VALUE!</v>
      </c>
      <c r="K28" s="338" t="e">
        <f>K27*$D$29</f>
        <v>#VALUE!</v>
      </c>
      <c r="L28" s="338" t="e">
        <f>L27*$D$29</f>
        <v>#VALUE!</v>
      </c>
      <c r="M28" s="128"/>
    </row>
    <row r="29" spans="1:13" ht="23.25" customHeight="1">
      <c r="A29" s="403">
        <f>Orçamento!A106</f>
        <v>7</v>
      </c>
      <c r="B29" s="386" t="str">
        <f>Orçamento!D106</f>
        <v>ELEMENTOS DE METÁLICOS / COMPONENTES ESPECIAIS</v>
      </c>
      <c r="C29" s="388" t="e">
        <f>VLOOKUP(B29,Orçamento!$D$14:$I$318,6,FALSE)</f>
        <v>#DIV/0!</v>
      </c>
      <c r="D29" s="390" t="e">
        <f>VLOOKUP(B29,Orçamento!$D$14:$I$318,2,FALSE)*Orçamento!$F$320</f>
        <v>#VALUE!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128">
        <f t="shared" si="1"/>
        <v>0</v>
      </c>
    </row>
    <row r="30" spans="1:13" ht="13.5" customHeight="1">
      <c r="A30" s="404"/>
      <c r="B30" s="387"/>
      <c r="C30" s="389"/>
      <c r="D30" s="391"/>
      <c r="E30" s="338" t="e">
        <f aca="true" t="shared" si="5" ref="E30:L30">E29*$D$29</f>
        <v>#VALUE!</v>
      </c>
      <c r="F30" s="338" t="e">
        <f t="shared" si="5"/>
        <v>#VALUE!</v>
      </c>
      <c r="G30" s="338" t="e">
        <f t="shared" si="5"/>
        <v>#VALUE!</v>
      </c>
      <c r="H30" s="338" t="e">
        <f t="shared" si="5"/>
        <v>#VALUE!</v>
      </c>
      <c r="I30" s="338" t="e">
        <f t="shared" si="5"/>
        <v>#VALUE!</v>
      </c>
      <c r="J30" s="338" t="e">
        <f t="shared" si="5"/>
        <v>#VALUE!</v>
      </c>
      <c r="K30" s="338" t="e">
        <f t="shared" si="5"/>
        <v>#VALUE!</v>
      </c>
      <c r="L30" s="338" t="e">
        <f t="shared" si="5"/>
        <v>#VALUE!</v>
      </c>
      <c r="M30" s="128"/>
    </row>
    <row r="31" spans="1:13" ht="23.25" customHeight="1">
      <c r="A31" s="403">
        <f>Orçamento!A126</f>
        <v>8</v>
      </c>
      <c r="B31" s="386" t="str">
        <f>Orçamento!D126</f>
        <v>COBERTURAS</v>
      </c>
      <c r="C31" s="388" t="e">
        <f>VLOOKUP(B31,Orçamento!$D$14:$I$318,6,FALSE)</f>
        <v>#DIV/0!</v>
      </c>
      <c r="D31" s="390" t="e">
        <f>VLOOKUP(B31,Orçamento!$D$14:$I$318,2,FALSE)*Orçamento!$F$320</f>
        <v>#VALUE!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128">
        <f t="shared" si="1"/>
        <v>0</v>
      </c>
    </row>
    <row r="32" spans="1:13" ht="13.5" customHeight="1">
      <c r="A32" s="404"/>
      <c r="B32" s="387"/>
      <c r="C32" s="389"/>
      <c r="D32" s="391"/>
      <c r="E32" s="338" t="e">
        <f aca="true" t="shared" si="6" ref="E32:L32">E31*$D$31</f>
        <v>#VALUE!</v>
      </c>
      <c r="F32" s="338" t="e">
        <f t="shared" si="6"/>
        <v>#VALUE!</v>
      </c>
      <c r="G32" s="338" t="e">
        <f t="shared" si="6"/>
        <v>#VALUE!</v>
      </c>
      <c r="H32" s="338" t="e">
        <f t="shared" si="6"/>
        <v>#VALUE!</v>
      </c>
      <c r="I32" s="338" t="e">
        <f t="shared" si="6"/>
        <v>#VALUE!</v>
      </c>
      <c r="J32" s="338" t="e">
        <f t="shared" si="6"/>
        <v>#VALUE!</v>
      </c>
      <c r="K32" s="338" t="e">
        <f t="shared" si="6"/>
        <v>#VALUE!</v>
      </c>
      <c r="L32" s="338" t="e">
        <f t="shared" si="6"/>
        <v>#VALUE!</v>
      </c>
      <c r="M32" s="128"/>
    </row>
    <row r="33" spans="1:13" ht="23.25" customHeight="1">
      <c r="A33" s="403">
        <f>Orçamento!A141</f>
        <v>9</v>
      </c>
      <c r="B33" s="386" t="str">
        <f>Orçamento!D141</f>
        <v>FORRO</v>
      </c>
      <c r="C33" s="388" t="e">
        <f>VLOOKUP(B33,Orçamento!$D$14:$I$318,6,FALSE)</f>
        <v>#DIV/0!</v>
      </c>
      <c r="D33" s="390" t="e">
        <f>VLOOKUP(B33,Orçamento!$D$14:$I$318,2,FALSE)*Orçamento!$F$320</f>
        <v>#VALUE!</v>
      </c>
      <c r="E33" s="339">
        <v>0</v>
      </c>
      <c r="F33" s="339">
        <v>0</v>
      </c>
      <c r="G33" s="339">
        <v>0</v>
      </c>
      <c r="H33" s="339">
        <v>0</v>
      </c>
      <c r="I33" s="339">
        <v>0</v>
      </c>
      <c r="J33" s="339">
        <v>0</v>
      </c>
      <c r="K33" s="339">
        <v>0</v>
      </c>
      <c r="L33" s="339">
        <v>0</v>
      </c>
      <c r="M33" s="128">
        <f t="shared" si="1"/>
        <v>0</v>
      </c>
    </row>
    <row r="34" spans="1:13" ht="13.5" customHeight="1">
      <c r="A34" s="404"/>
      <c r="B34" s="387"/>
      <c r="C34" s="389"/>
      <c r="D34" s="391"/>
      <c r="E34" s="338" t="e">
        <f aca="true" t="shared" si="7" ref="E34:L34">E33*$D$33</f>
        <v>#VALUE!</v>
      </c>
      <c r="F34" s="338" t="e">
        <f t="shared" si="7"/>
        <v>#VALUE!</v>
      </c>
      <c r="G34" s="338" t="e">
        <f t="shared" si="7"/>
        <v>#VALUE!</v>
      </c>
      <c r="H34" s="338" t="e">
        <f t="shared" si="7"/>
        <v>#VALUE!</v>
      </c>
      <c r="I34" s="338" t="e">
        <f t="shared" si="7"/>
        <v>#VALUE!</v>
      </c>
      <c r="J34" s="338" t="e">
        <f t="shared" si="7"/>
        <v>#VALUE!</v>
      </c>
      <c r="K34" s="338" t="e">
        <f t="shared" si="7"/>
        <v>#VALUE!</v>
      </c>
      <c r="L34" s="338" t="e">
        <f t="shared" si="7"/>
        <v>#VALUE!</v>
      </c>
      <c r="M34" s="128"/>
    </row>
    <row r="35" spans="1:13" ht="23.25" customHeight="1">
      <c r="A35" s="403">
        <f>Orçamento!A144</f>
        <v>10</v>
      </c>
      <c r="B35" s="386" t="str">
        <f>Orçamento!D144</f>
        <v>INSTALAÇÃO HIDRÁULICA</v>
      </c>
      <c r="C35" s="388" t="e">
        <f>VLOOKUP(B35,Orçamento!$D$14:$I$318,6,FALSE)</f>
        <v>#DIV/0!</v>
      </c>
      <c r="D35" s="390" t="e">
        <f>VLOOKUP(B35,Orçamento!$D$14:$I$318,2,FALSE)*Orçamento!$F$320</f>
        <v>#VALUE!</v>
      </c>
      <c r="E35" s="339">
        <v>0</v>
      </c>
      <c r="F35" s="339">
        <v>0</v>
      </c>
      <c r="G35" s="339">
        <v>0</v>
      </c>
      <c r="H35" s="339">
        <v>0</v>
      </c>
      <c r="I35" s="339">
        <v>0</v>
      </c>
      <c r="J35" s="339">
        <v>0</v>
      </c>
      <c r="K35" s="339">
        <v>0</v>
      </c>
      <c r="L35" s="339">
        <v>0</v>
      </c>
      <c r="M35" s="128">
        <f t="shared" si="1"/>
        <v>0</v>
      </c>
    </row>
    <row r="36" spans="1:13" ht="13.5" customHeight="1">
      <c r="A36" s="404"/>
      <c r="B36" s="387"/>
      <c r="C36" s="389"/>
      <c r="D36" s="391"/>
      <c r="E36" s="338" t="e">
        <f aca="true" t="shared" si="8" ref="E36:L36">E35*$D$35</f>
        <v>#VALUE!</v>
      </c>
      <c r="F36" s="338" t="e">
        <f t="shared" si="8"/>
        <v>#VALUE!</v>
      </c>
      <c r="G36" s="338" t="e">
        <f t="shared" si="8"/>
        <v>#VALUE!</v>
      </c>
      <c r="H36" s="338" t="e">
        <f t="shared" si="8"/>
        <v>#VALUE!</v>
      </c>
      <c r="I36" s="338" t="e">
        <f t="shared" si="8"/>
        <v>#VALUE!</v>
      </c>
      <c r="J36" s="338" t="e">
        <f t="shared" si="8"/>
        <v>#VALUE!</v>
      </c>
      <c r="K36" s="338" t="e">
        <f t="shared" si="8"/>
        <v>#VALUE!</v>
      </c>
      <c r="L36" s="338" t="e">
        <f t="shared" si="8"/>
        <v>#VALUE!</v>
      </c>
      <c r="M36" s="128"/>
    </row>
    <row r="37" spans="1:13" ht="23.25" customHeight="1">
      <c r="A37" s="403">
        <f>Orçamento!A193</f>
        <v>11</v>
      </c>
      <c r="B37" s="386" t="str">
        <f>Orçamento!D193</f>
        <v>INSTALAÇÃO ELÉTRICA</v>
      </c>
      <c r="C37" s="388" t="e">
        <f>VLOOKUP(B37,Orçamento!$D$14:$I$318,6,FALSE)</f>
        <v>#DIV/0!</v>
      </c>
      <c r="D37" s="390" t="e">
        <f>VLOOKUP(B37,Orçamento!$D$14:$I$318,2,FALSE)*Orçamento!$F$320</f>
        <v>#VALUE!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39">
        <v>0</v>
      </c>
      <c r="K37" s="339">
        <v>0</v>
      </c>
      <c r="L37" s="339">
        <v>0</v>
      </c>
      <c r="M37" s="128">
        <f t="shared" si="1"/>
        <v>0</v>
      </c>
    </row>
    <row r="38" spans="1:13" ht="13.5" customHeight="1">
      <c r="A38" s="404"/>
      <c r="B38" s="387"/>
      <c r="C38" s="389"/>
      <c r="D38" s="391"/>
      <c r="E38" s="338" t="e">
        <f aca="true" t="shared" si="9" ref="E38:L38">E37*$D$37</f>
        <v>#VALUE!</v>
      </c>
      <c r="F38" s="338" t="e">
        <f t="shared" si="9"/>
        <v>#VALUE!</v>
      </c>
      <c r="G38" s="338" t="e">
        <f t="shared" si="9"/>
        <v>#VALUE!</v>
      </c>
      <c r="H38" s="338" t="e">
        <f t="shared" si="9"/>
        <v>#VALUE!</v>
      </c>
      <c r="I38" s="338" t="e">
        <f t="shared" si="9"/>
        <v>#VALUE!</v>
      </c>
      <c r="J38" s="338" t="e">
        <f t="shared" si="9"/>
        <v>#VALUE!</v>
      </c>
      <c r="K38" s="338" t="e">
        <f t="shared" si="9"/>
        <v>#VALUE!</v>
      </c>
      <c r="L38" s="338" t="e">
        <f t="shared" si="9"/>
        <v>#VALUE!</v>
      </c>
      <c r="M38" s="128"/>
    </row>
    <row r="39" spans="1:13" ht="23.25" customHeight="1">
      <c r="A39" s="403">
        <f>Orçamento!A253</f>
        <v>12</v>
      </c>
      <c r="B39" s="386" t="str">
        <f>Orçamento!D253</f>
        <v>REVESTIMENTO DE PAREDE</v>
      </c>
      <c r="C39" s="388" t="e">
        <f>VLOOKUP(B39,Orçamento!$D$14:$I$318,6,FALSE)</f>
        <v>#DIV/0!</v>
      </c>
      <c r="D39" s="390" t="e">
        <f>VLOOKUP(B39,Orçamento!$D$14:$I$318,2,FALSE)*Orçamento!$F$320</f>
        <v>#VALUE!</v>
      </c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v>0</v>
      </c>
      <c r="M39" s="128">
        <f t="shared" si="1"/>
        <v>0</v>
      </c>
    </row>
    <row r="40" spans="1:13" ht="13.5" customHeight="1">
      <c r="A40" s="404"/>
      <c r="B40" s="387"/>
      <c r="C40" s="389"/>
      <c r="D40" s="391"/>
      <c r="E40" s="338" t="e">
        <f aca="true" t="shared" si="10" ref="E40:L40">E39*$D$39</f>
        <v>#VALUE!</v>
      </c>
      <c r="F40" s="338" t="e">
        <f t="shared" si="10"/>
        <v>#VALUE!</v>
      </c>
      <c r="G40" s="338" t="e">
        <f t="shared" si="10"/>
        <v>#VALUE!</v>
      </c>
      <c r="H40" s="338" t="e">
        <f t="shared" si="10"/>
        <v>#VALUE!</v>
      </c>
      <c r="I40" s="338" t="e">
        <f t="shared" si="10"/>
        <v>#VALUE!</v>
      </c>
      <c r="J40" s="338" t="e">
        <f t="shared" si="10"/>
        <v>#VALUE!</v>
      </c>
      <c r="K40" s="338" t="e">
        <f t="shared" si="10"/>
        <v>#VALUE!</v>
      </c>
      <c r="L40" s="338" t="e">
        <f t="shared" si="10"/>
        <v>#VALUE!</v>
      </c>
      <c r="M40" s="128"/>
    </row>
    <row r="41" spans="1:13" ht="23.25" customHeight="1">
      <c r="A41" s="403">
        <f>Orçamento!A269</f>
        <v>13</v>
      </c>
      <c r="B41" s="386" t="str">
        <f>Orçamento!D269</f>
        <v>PISO</v>
      </c>
      <c r="C41" s="388" t="e">
        <f>VLOOKUP(B41,Orçamento!$D$14:$I$318,6,FALSE)</f>
        <v>#DIV/0!</v>
      </c>
      <c r="D41" s="390" t="e">
        <f>VLOOKUP(B41,Orçamento!$D$14:$I$318,2,FALSE)*Orçamento!$F$320</f>
        <v>#VALUE!</v>
      </c>
      <c r="E41" s="339">
        <v>0</v>
      </c>
      <c r="F41" s="339">
        <v>0</v>
      </c>
      <c r="G41" s="339">
        <v>0</v>
      </c>
      <c r="H41" s="339">
        <v>0</v>
      </c>
      <c r="I41" s="339">
        <v>0</v>
      </c>
      <c r="J41" s="339">
        <v>0</v>
      </c>
      <c r="K41" s="339">
        <v>0</v>
      </c>
      <c r="L41" s="339">
        <v>0</v>
      </c>
      <c r="M41" s="128">
        <f t="shared" si="1"/>
        <v>0</v>
      </c>
    </row>
    <row r="42" spans="1:13" ht="13.5" customHeight="1">
      <c r="A42" s="404"/>
      <c r="B42" s="387"/>
      <c r="C42" s="389"/>
      <c r="D42" s="391"/>
      <c r="E42" s="338" t="e">
        <f aca="true" t="shared" si="11" ref="E42:L42">E41*$D$41</f>
        <v>#VALUE!</v>
      </c>
      <c r="F42" s="338" t="e">
        <f t="shared" si="11"/>
        <v>#VALUE!</v>
      </c>
      <c r="G42" s="338" t="e">
        <f t="shared" si="11"/>
        <v>#VALUE!</v>
      </c>
      <c r="H42" s="338" t="e">
        <f t="shared" si="11"/>
        <v>#VALUE!</v>
      </c>
      <c r="I42" s="338" t="e">
        <f t="shared" si="11"/>
        <v>#VALUE!</v>
      </c>
      <c r="J42" s="338" t="e">
        <f t="shared" si="11"/>
        <v>#VALUE!</v>
      </c>
      <c r="K42" s="338" t="e">
        <f t="shared" si="11"/>
        <v>#VALUE!</v>
      </c>
      <c r="L42" s="338" t="e">
        <f t="shared" si="11"/>
        <v>#VALUE!</v>
      </c>
      <c r="M42" s="128"/>
    </row>
    <row r="43" spans="1:13" ht="23.25" customHeight="1">
      <c r="A43" s="403">
        <f>Orçamento!A283</f>
        <v>14</v>
      </c>
      <c r="B43" s="386" t="str">
        <f>Orçamento!D283</f>
        <v>PINTURAS</v>
      </c>
      <c r="C43" s="388" t="e">
        <f>VLOOKUP(B43,Orçamento!$D$14:$I$318,6,FALSE)</f>
        <v>#DIV/0!</v>
      </c>
      <c r="D43" s="390" t="e">
        <f>VLOOKUP(B43,Orçamento!$D$14:$I$318,2,FALSE)*Orçamento!$F$320</f>
        <v>#VALUE!</v>
      </c>
      <c r="E43" s="339">
        <v>0</v>
      </c>
      <c r="F43" s="339">
        <v>0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128">
        <f t="shared" si="1"/>
        <v>0</v>
      </c>
    </row>
    <row r="44" spans="1:13" ht="13.5" customHeight="1">
      <c r="A44" s="404"/>
      <c r="B44" s="387"/>
      <c r="C44" s="389"/>
      <c r="D44" s="391"/>
      <c r="E44" s="338" t="e">
        <f aca="true" t="shared" si="12" ref="E44:L44">E43*$D$43</f>
        <v>#VALUE!</v>
      </c>
      <c r="F44" s="338" t="e">
        <f t="shared" si="12"/>
        <v>#VALUE!</v>
      </c>
      <c r="G44" s="338" t="e">
        <f t="shared" si="12"/>
        <v>#VALUE!</v>
      </c>
      <c r="H44" s="338" t="e">
        <f t="shared" si="12"/>
        <v>#VALUE!</v>
      </c>
      <c r="I44" s="338" t="e">
        <f t="shared" si="12"/>
        <v>#VALUE!</v>
      </c>
      <c r="J44" s="338" t="e">
        <f t="shared" si="12"/>
        <v>#VALUE!</v>
      </c>
      <c r="K44" s="338" t="e">
        <f t="shared" si="12"/>
        <v>#VALUE!</v>
      </c>
      <c r="L44" s="338" t="e">
        <f t="shared" si="12"/>
        <v>#VALUE!</v>
      </c>
      <c r="M44" s="128"/>
    </row>
    <row r="45" spans="1:13" ht="23.25" customHeight="1">
      <c r="A45" s="403">
        <f>Orçamento!A298</f>
        <v>15</v>
      </c>
      <c r="B45" s="386" t="str">
        <f>Orçamento!D298</f>
        <v>COMUNICAÇÃO E SINALIZAÇÃO   </v>
      </c>
      <c r="C45" s="388" t="e">
        <f>VLOOKUP(B45,Orçamento!$D$14:$I$318,6,FALSE)</f>
        <v>#DIV/0!</v>
      </c>
      <c r="D45" s="390" t="e">
        <f>VLOOKUP(B45,Orçamento!$D$14:$I$318,2,FALSE)*Orçamento!$F$320</f>
        <v>#VALUE!</v>
      </c>
      <c r="E45" s="339">
        <v>0</v>
      </c>
      <c r="F45" s="339">
        <v>0</v>
      </c>
      <c r="G45" s="339">
        <v>0</v>
      </c>
      <c r="H45" s="339">
        <v>0</v>
      </c>
      <c r="I45" s="339">
        <v>0</v>
      </c>
      <c r="J45" s="339">
        <v>0</v>
      </c>
      <c r="K45" s="339">
        <v>0</v>
      </c>
      <c r="L45" s="339">
        <v>0</v>
      </c>
      <c r="M45" s="128">
        <f t="shared" si="1"/>
        <v>0</v>
      </c>
    </row>
    <row r="46" spans="1:13" ht="13.5" customHeight="1">
      <c r="A46" s="404"/>
      <c r="B46" s="387"/>
      <c r="C46" s="389"/>
      <c r="D46" s="391"/>
      <c r="E46" s="338" t="e">
        <f aca="true" t="shared" si="13" ref="E46:K46">E45*$D$43</f>
        <v>#VALUE!</v>
      </c>
      <c r="F46" s="338" t="e">
        <f t="shared" si="13"/>
        <v>#VALUE!</v>
      </c>
      <c r="G46" s="338" t="e">
        <f t="shared" si="13"/>
        <v>#VALUE!</v>
      </c>
      <c r="H46" s="338" t="e">
        <f t="shared" si="13"/>
        <v>#VALUE!</v>
      </c>
      <c r="I46" s="338" t="e">
        <f t="shared" si="13"/>
        <v>#VALUE!</v>
      </c>
      <c r="J46" s="338" t="e">
        <f t="shared" si="13"/>
        <v>#VALUE!</v>
      </c>
      <c r="K46" s="338" t="e">
        <f t="shared" si="13"/>
        <v>#VALUE!</v>
      </c>
      <c r="L46" s="338" t="e">
        <f>L45*$D$45</f>
        <v>#VALUE!</v>
      </c>
      <c r="M46" s="128"/>
    </row>
    <row r="47" spans="1:13" ht="23.25" customHeight="1">
      <c r="A47" s="403">
        <f>Orçamento!A308</f>
        <v>16</v>
      </c>
      <c r="B47" s="386" t="str">
        <f>Orçamento!D308</f>
        <v>SERVIÇOS COMPLEMENTARES</v>
      </c>
      <c r="C47" s="401" t="e">
        <f>VLOOKUP(B47,Orçamento!$D$14:$I$318,6,FALSE)</f>
        <v>#DIV/0!</v>
      </c>
      <c r="D47" s="392" t="e">
        <f>VLOOKUP(B47,Orçamento!$D$14:$I$318,2,FALSE)*Orçamento!$F$320</f>
        <v>#VALUE!</v>
      </c>
      <c r="E47" s="339">
        <v>0</v>
      </c>
      <c r="F47" s="339">
        <v>0</v>
      </c>
      <c r="G47" s="339">
        <v>0</v>
      </c>
      <c r="H47" s="339">
        <v>0</v>
      </c>
      <c r="I47" s="339">
        <v>0</v>
      </c>
      <c r="J47" s="339">
        <v>0</v>
      </c>
      <c r="K47" s="339">
        <v>0</v>
      </c>
      <c r="L47" s="339">
        <v>0</v>
      </c>
      <c r="M47" s="128">
        <f t="shared" si="1"/>
        <v>0</v>
      </c>
    </row>
    <row r="48" spans="1:13" ht="13.5" customHeight="1" thickBot="1">
      <c r="A48" s="405"/>
      <c r="B48" s="396"/>
      <c r="C48" s="402"/>
      <c r="D48" s="393"/>
      <c r="E48" s="340" t="e">
        <f aca="true" t="shared" si="14" ref="E48:L48">E47*$D$47</f>
        <v>#VALUE!</v>
      </c>
      <c r="F48" s="340" t="e">
        <f t="shared" si="14"/>
        <v>#VALUE!</v>
      </c>
      <c r="G48" s="340" t="e">
        <f t="shared" si="14"/>
        <v>#VALUE!</v>
      </c>
      <c r="H48" s="340" t="e">
        <f t="shared" si="14"/>
        <v>#VALUE!</v>
      </c>
      <c r="I48" s="340" t="e">
        <f t="shared" si="14"/>
        <v>#VALUE!</v>
      </c>
      <c r="J48" s="340" t="e">
        <f t="shared" si="14"/>
        <v>#VALUE!</v>
      </c>
      <c r="K48" s="340" t="e">
        <f t="shared" si="14"/>
        <v>#VALUE!</v>
      </c>
      <c r="L48" s="340" t="e">
        <f t="shared" si="14"/>
        <v>#VALUE!</v>
      </c>
      <c r="M48" s="128"/>
    </row>
    <row r="49" spans="1:14" s="105" customFormat="1" ht="12" customHeight="1" thickBot="1">
      <c r="A49" s="129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27"/>
      <c r="N49" s="103"/>
    </row>
    <row r="50" spans="1:13" ht="9.75" customHeight="1" thickBot="1">
      <c r="A50" s="414"/>
      <c r="B50" s="426" t="s">
        <v>74</v>
      </c>
      <c r="C50" s="419" t="e">
        <f>SUM(C17:C47)</f>
        <v>#DIV/0!</v>
      </c>
      <c r="D50" s="423" t="e">
        <f>SUM(D17:D47)</f>
        <v>#VALUE!</v>
      </c>
      <c r="E50" s="383" t="e">
        <f aca="true" t="shared" si="15" ref="E50:L50">SUMPRODUCT(E18+E20+E22+E24+E26+E28+E30+E32+E34+E36+E38+E40+E42+E44+E46+E48)</f>
        <v>#VALUE!</v>
      </c>
      <c r="F50" s="383" t="e">
        <f t="shared" si="15"/>
        <v>#VALUE!</v>
      </c>
      <c r="G50" s="383" t="e">
        <f t="shared" si="15"/>
        <v>#VALUE!</v>
      </c>
      <c r="H50" s="383" t="e">
        <f t="shared" si="15"/>
        <v>#VALUE!</v>
      </c>
      <c r="I50" s="383" t="e">
        <f t="shared" si="15"/>
        <v>#VALUE!</v>
      </c>
      <c r="J50" s="383" t="e">
        <f t="shared" si="15"/>
        <v>#VALUE!</v>
      </c>
      <c r="K50" s="383" t="e">
        <f t="shared" si="15"/>
        <v>#VALUE!</v>
      </c>
      <c r="L50" s="383" t="e">
        <f t="shared" si="15"/>
        <v>#VALUE!</v>
      </c>
      <c r="M50" s="127"/>
    </row>
    <row r="51" spans="1:13" ht="9.75" customHeight="1" thickBot="1">
      <c r="A51" s="414"/>
      <c r="B51" s="426"/>
      <c r="C51" s="419"/>
      <c r="D51" s="423"/>
      <c r="E51" s="383"/>
      <c r="F51" s="383"/>
      <c r="G51" s="383"/>
      <c r="H51" s="383"/>
      <c r="I51" s="383"/>
      <c r="J51" s="383"/>
      <c r="K51" s="383"/>
      <c r="L51" s="383"/>
      <c r="M51" s="127"/>
    </row>
    <row r="52" spans="1:13" ht="9.75" customHeight="1" thickBot="1">
      <c r="A52" s="414"/>
      <c r="B52" s="426"/>
      <c r="C52" s="419"/>
      <c r="D52" s="423"/>
      <c r="E52" s="383"/>
      <c r="F52" s="383"/>
      <c r="G52" s="383"/>
      <c r="H52" s="383"/>
      <c r="I52" s="383"/>
      <c r="J52" s="383"/>
      <c r="K52" s="383"/>
      <c r="L52" s="383"/>
      <c r="M52" s="127"/>
    </row>
    <row r="53" spans="1:13" ht="13.5" customHeight="1" thickBot="1">
      <c r="A53" s="408"/>
      <c r="B53" s="410" t="s">
        <v>75</v>
      </c>
      <c r="C53" s="424" t="e">
        <f>D53/D50</f>
        <v>#VALUE!</v>
      </c>
      <c r="D53" s="420" t="e">
        <f>SUM(E50:L52)</f>
        <v>#VALUE!</v>
      </c>
      <c r="E53" s="384" t="e">
        <f>E50</f>
        <v>#VALUE!</v>
      </c>
      <c r="F53" s="384" t="e">
        <f aca="true" t="shared" si="16" ref="F53:L53">E53+F50</f>
        <v>#VALUE!</v>
      </c>
      <c r="G53" s="384" t="e">
        <f t="shared" si="16"/>
        <v>#VALUE!</v>
      </c>
      <c r="H53" s="384" t="e">
        <f t="shared" si="16"/>
        <v>#VALUE!</v>
      </c>
      <c r="I53" s="384" t="e">
        <f t="shared" si="16"/>
        <v>#VALUE!</v>
      </c>
      <c r="J53" s="384" t="e">
        <f t="shared" si="16"/>
        <v>#VALUE!</v>
      </c>
      <c r="K53" s="384" t="e">
        <f t="shared" si="16"/>
        <v>#VALUE!</v>
      </c>
      <c r="L53" s="384" t="e">
        <f t="shared" si="16"/>
        <v>#VALUE!</v>
      </c>
      <c r="M53" s="127"/>
    </row>
    <row r="54" spans="1:13" ht="13.5" customHeight="1" thickBot="1">
      <c r="A54" s="408"/>
      <c r="B54" s="410"/>
      <c r="C54" s="424"/>
      <c r="D54" s="420"/>
      <c r="E54" s="384"/>
      <c r="F54" s="384"/>
      <c r="G54" s="384"/>
      <c r="H54" s="384"/>
      <c r="I54" s="384"/>
      <c r="J54" s="384"/>
      <c r="K54" s="384"/>
      <c r="L54" s="384"/>
      <c r="M54" s="127"/>
    </row>
    <row r="55" spans="1:13" ht="13.5" customHeight="1" thickBot="1">
      <c r="A55" s="409"/>
      <c r="B55" s="411"/>
      <c r="C55" s="425"/>
      <c r="D55" s="421"/>
      <c r="E55" s="385"/>
      <c r="F55" s="385"/>
      <c r="G55" s="385"/>
      <c r="H55" s="385"/>
      <c r="I55" s="385"/>
      <c r="J55" s="385"/>
      <c r="K55" s="385"/>
      <c r="L55" s="385"/>
      <c r="M55" s="127"/>
    </row>
    <row r="56" spans="1:12" ht="12.75">
      <c r="A56" s="106"/>
      <c r="B56" s="106"/>
      <c r="C56" s="106"/>
      <c r="D56" s="106"/>
      <c r="L56" s="106"/>
    </row>
    <row r="57" spans="1:12" ht="12.75">
      <c r="A57" s="106"/>
      <c r="B57" s="106"/>
      <c r="C57" s="106"/>
      <c r="D57" s="106"/>
      <c r="L57" s="106"/>
    </row>
    <row r="58" ht="12.75" customHeight="1">
      <c r="D58" s="103"/>
    </row>
    <row r="59" ht="12.75">
      <c r="D59" s="103"/>
    </row>
    <row r="60" ht="12.75">
      <c r="B60" s="107"/>
    </row>
    <row r="61" ht="12.75">
      <c r="B61" s="107"/>
    </row>
    <row r="62" spans="2:12" ht="12.75" customHeight="1">
      <c r="B62" s="46"/>
      <c r="C62" s="417"/>
      <c r="D62" s="417"/>
      <c r="L62" s="52"/>
    </row>
    <row r="63" spans="2:12" ht="15.75">
      <c r="B63" s="108"/>
      <c r="C63" s="418"/>
      <c r="D63" s="418"/>
      <c r="L63" s="109"/>
    </row>
    <row r="64" spans="2:12" ht="12.75" customHeight="1">
      <c r="B64" s="56"/>
      <c r="C64" s="422"/>
      <c r="D64" s="422"/>
      <c r="L64" s="110"/>
    </row>
    <row r="65" spans="2:12" ht="12.75" customHeight="1">
      <c r="B65" s="56"/>
      <c r="C65" s="416"/>
      <c r="D65" s="416"/>
      <c r="L65" s="111"/>
    </row>
    <row r="66" spans="2:12" ht="12.75">
      <c r="B66" s="53"/>
      <c r="C66" s="416"/>
      <c r="D66" s="416"/>
      <c r="L66" s="111"/>
    </row>
  </sheetData>
  <sheetProtection password="E9C9" sheet="1" formatCells="0" formatColumns="0" formatRows="0" selectLockedCells="1"/>
  <mergeCells count="107">
    <mergeCell ref="F50:F52"/>
    <mergeCell ref="F53:F55"/>
    <mergeCell ref="A27:A28"/>
    <mergeCell ref="B27:B28"/>
    <mergeCell ref="C27:C28"/>
    <mergeCell ref="D27:D28"/>
    <mergeCell ref="A45:A46"/>
    <mergeCell ref="B45:B46"/>
    <mergeCell ref="C45:C46"/>
    <mergeCell ref="D45:D46"/>
    <mergeCell ref="E14:E15"/>
    <mergeCell ref="K14:K15"/>
    <mergeCell ref="E50:E52"/>
    <mergeCell ref="K50:K52"/>
    <mergeCell ref="E53:E55"/>
    <mergeCell ref="K53:K55"/>
    <mergeCell ref="J14:J15"/>
    <mergeCell ref="J50:J52"/>
    <mergeCell ref="J53:J55"/>
    <mergeCell ref="F14:F15"/>
    <mergeCell ref="L53:L55"/>
    <mergeCell ref="B50:B52"/>
    <mergeCell ref="B14:B15"/>
    <mergeCell ref="B35:B36"/>
    <mergeCell ref="B37:B38"/>
    <mergeCell ref="B39:B40"/>
    <mergeCell ref="B41:B42"/>
    <mergeCell ref="L50:L52"/>
    <mergeCell ref="B31:B32"/>
    <mergeCell ref="B33:B34"/>
    <mergeCell ref="C66:D66"/>
    <mergeCell ref="C62:D62"/>
    <mergeCell ref="C63:D63"/>
    <mergeCell ref="C65:D65"/>
    <mergeCell ref="C50:C52"/>
    <mergeCell ref="D53:D55"/>
    <mergeCell ref="C64:D64"/>
    <mergeCell ref="D50:D52"/>
    <mergeCell ref="C53:C55"/>
    <mergeCell ref="A1:D1"/>
    <mergeCell ref="A2:D2"/>
    <mergeCell ref="A53:A55"/>
    <mergeCell ref="B53:B55"/>
    <mergeCell ref="A14:A15"/>
    <mergeCell ref="B7:D7"/>
    <mergeCell ref="A4:L4"/>
    <mergeCell ref="A50:A52"/>
    <mergeCell ref="A17:A18"/>
    <mergeCell ref="A19:A20"/>
    <mergeCell ref="A21:A22"/>
    <mergeCell ref="A23:A24"/>
    <mergeCell ref="A29:A30"/>
    <mergeCell ref="A31:A32"/>
    <mergeCell ref="A35:A36"/>
    <mergeCell ref="A37:A38"/>
    <mergeCell ref="A25:A26"/>
    <mergeCell ref="A39:A40"/>
    <mergeCell ref="A41:A42"/>
    <mergeCell ref="A43:A44"/>
    <mergeCell ref="A47:A48"/>
    <mergeCell ref="A33:A34"/>
    <mergeCell ref="B17:B18"/>
    <mergeCell ref="B19:B20"/>
    <mergeCell ref="B21:B22"/>
    <mergeCell ref="B23:B24"/>
    <mergeCell ref="B29:B30"/>
    <mergeCell ref="B43:B44"/>
    <mergeCell ref="B47:B48"/>
    <mergeCell ref="C17:C18"/>
    <mergeCell ref="C19:C20"/>
    <mergeCell ref="C21:C22"/>
    <mergeCell ref="C23:C24"/>
    <mergeCell ref="C29:C30"/>
    <mergeCell ref="C31:C32"/>
    <mergeCell ref="C47:C48"/>
    <mergeCell ref="C33:C34"/>
    <mergeCell ref="D17:D18"/>
    <mergeCell ref="D19:D20"/>
    <mergeCell ref="D21:D22"/>
    <mergeCell ref="D23:D24"/>
    <mergeCell ref="D29:D30"/>
    <mergeCell ref="D31:D32"/>
    <mergeCell ref="C41:C42"/>
    <mergeCell ref="C43:C44"/>
    <mergeCell ref="C37:C38"/>
    <mergeCell ref="C39:C40"/>
    <mergeCell ref="D41:D42"/>
    <mergeCell ref="D43:D44"/>
    <mergeCell ref="B25:B26"/>
    <mergeCell ref="C25:C26"/>
    <mergeCell ref="D25:D26"/>
    <mergeCell ref="D47:D48"/>
    <mergeCell ref="L14:L15"/>
    <mergeCell ref="D33:D34"/>
    <mergeCell ref="D35:D36"/>
    <mergeCell ref="C35:C36"/>
    <mergeCell ref="D37:D38"/>
    <mergeCell ref="D39:D40"/>
    <mergeCell ref="G14:G15"/>
    <mergeCell ref="G50:G52"/>
    <mergeCell ref="G53:G55"/>
    <mergeCell ref="I14:I15"/>
    <mergeCell ref="I50:I52"/>
    <mergeCell ref="I53:I55"/>
    <mergeCell ref="H14:H15"/>
    <mergeCell ref="H50:H52"/>
    <mergeCell ref="H53:H55"/>
  </mergeCells>
  <conditionalFormatting sqref="E47:L47 E39:L39 E41:L41 E43:L43 E35:L35 E37:L37 E17:L17 E19:L19 E21:L21 E23:L23 E29:L29 E31:L31 E33:L33">
    <cfRule type="cellIs" priority="1483" dxfId="1" operator="equal" stopIfTrue="1">
      <formula>0</formula>
    </cfRule>
    <cfRule type="cellIs" priority="1484" dxfId="24" operator="greaterThan" stopIfTrue="1">
      <formula>0.0000001</formula>
    </cfRule>
  </conditionalFormatting>
  <conditionalFormatting sqref="E47:L47 E39:L39 E41:L41 E43:L43 E35:L35 E37:L37 E17:L17 E19:L19 E21:L21 E23:L23 E29:L29 E31:L31 E33:L33">
    <cfRule type="cellIs" priority="1367" dxfId="1" operator="equal" stopIfTrue="1">
      <formula>0</formula>
    </cfRule>
    <cfRule type="cellIs" priority="1368" dxfId="25" operator="greaterThan" stopIfTrue="1">
      <formula>0.0000001</formula>
    </cfRule>
  </conditionalFormatting>
  <conditionalFormatting sqref="E47:L47 E39:L39 E41:L41 E43:L43 E35:L35 E37:L37 E17:L17 E19:L19 E21:L21 E23:L23 E29:L29 E31:L31 E33:L33">
    <cfRule type="cellIs" priority="1363" dxfId="1" operator="equal" stopIfTrue="1">
      <formula>0</formula>
    </cfRule>
    <cfRule type="cellIs" priority="1364" dxfId="26" operator="greaterThan" stopIfTrue="1">
      <formula>0.0000001</formula>
    </cfRule>
  </conditionalFormatting>
  <conditionalFormatting sqref="E25:L25">
    <cfRule type="cellIs" priority="17" dxfId="1" operator="equal" stopIfTrue="1">
      <formula>0</formula>
    </cfRule>
    <cfRule type="cellIs" priority="18" dxfId="24" operator="greaterThan" stopIfTrue="1">
      <formula>0.0000001</formula>
    </cfRule>
  </conditionalFormatting>
  <conditionalFormatting sqref="E25:L25">
    <cfRule type="cellIs" priority="15" dxfId="1" operator="equal" stopIfTrue="1">
      <formula>0</formula>
    </cfRule>
    <cfRule type="cellIs" priority="16" dxfId="25" operator="greaterThan" stopIfTrue="1">
      <formula>0.0000001</formula>
    </cfRule>
  </conditionalFormatting>
  <conditionalFormatting sqref="E25:L25">
    <cfRule type="cellIs" priority="13" dxfId="1" operator="equal" stopIfTrue="1">
      <formula>0</formula>
    </cfRule>
    <cfRule type="cellIs" priority="14" dxfId="26" operator="greaterThan" stopIfTrue="1">
      <formula>0.0000001</formula>
    </cfRule>
  </conditionalFormatting>
  <conditionalFormatting sqref="E27:L27">
    <cfRule type="cellIs" priority="11" dxfId="1" operator="equal" stopIfTrue="1">
      <formula>0</formula>
    </cfRule>
    <cfRule type="cellIs" priority="12" dxfId="24" operator="greaterThan" stopIfTrue="1">
      <formula>0.0000001</formula>
    </cfRule>
  </conditionalFormatting>
  <conditionalFormatting sqref="E27:L27">
    <cfRule type="cellIs" priority="9" dxfId="1" operator="equal" stopIfTrue="1">
      <formula>0</formula>
    </cfRule>
    <cfRule type="cellIs" priority="10" dxfId="25" operator="greaterThan" stopIfTrue="1">
      <formula>0.0000001</formula>
    </cfRule>
  </conditionalFormatting>
  <conditionalFormatting sqref="E27:L27">
    <cfRule type="cellIs" priority="7" dxfId="1" operator="equal" stopIfTrue="1">
      <formula>0</formula>
    </cfRule>
    <cfRule type="cellIs" priority="8" dxfId="26" operator="greaterThan" stopIfTrue="1">
      <formula>0.0000001</formula>
    </cfRule>
  </conditionalFormatting>
  <conditionalFormatting sqref="E45:L45">
    <cfRule type="cellIs" priority="5" dxfId="1" operator="equal" stopIfTrue="1">
      <formula>0</formula>
    </cfRule>
    <cfRule type="cellIs" priority="6" dxfId="24" operator="greaterThan" stopIfTrue="1">
      <formula>0.0000001</formula>
    </cfRule>
  </conditionalFormatting>
  <conditionalFormatting sqref="E45:L45">
    <cfRule type="cellIs" priority="3" dxfId="1" operator="equal" stopIfTrue="1">
      <formula>0</formula>
    </cfRule>
    <cfRule type="cellIs" priority="4" dxfId="25" operator="greaterThan" stopIfTrue="1">
      <formula>0.0000001</formula>
    </cfRule>
  </conditionalFormatting>
  <conditionalFormatting sqref="E45:L45">
    <cfRule type="cellIs" priority="1" dxfId="1" operator="equal" stopIfTrue="1">
      <formula>0</formula>
    </cfRule>
    <cfRule type="cellIs" priority="2" dxfId="26" operator="greaterThan" stopIfTrue="1">
      <formula>0.0000001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7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SheetLayoutView="90" zoomScalePageLayoutView="0" workbookViewId="0" topLeftCell="A1">
      <selection activeCell="H14" sqref="H14"/>
    </sheetView>
  </sheetViews>
  <sheetFormatPr defaultColWidth="9.140625" defaultRowHeight="12.75"/>
  <cols>
    <col min="1" max="1" width="14.00390625" style="53" customWidth="1"/>
    <col min="2" max="2" width="79.28125" style="58" customWidth="1"/>
    <col min="3" max="4" width="25.8515625" style="50" customWidth="1"/>
    <col min="5" max="5" width="20.00390625" style="59" bestFit="1" customWidth="1"/>
    <col min="6" max="16384" width="9.140625" style="35" customWidth="1"/>
  </cols>
  <sheetData>
    <row r="1" spans="1:5" ht="30.75" customHeight="1">
      <c r="A1" s="33"/>
      <c r="B1" s="34"/>
      <c r="C1" s="34"/>
      <c r="D1" s="34"/>
      <c r="E1" s="34"/>
    </row>
    <row r="2" spans="1:5" ht="12.75">
      <c r="A2" s="33"/>
      <c r="B2" s="36"/>
      <c r="C2" s="36"/>
      <c r="D2" s="36"/>
      <c r="E2" s="36"/>
    </row>
    <row r="3" spans="1:5" ht="9.75" customHeight="1">
      <c r="A3" s="33"/>
      <c r="B3" s="36"/>
      <c r="C3" s="36"/>
      <c r="D3" s="36"/>
      <c r="E3" s="36"/>
    </row>
    <row r="4" spans="1:7" ht="18">
      <c r="A4" s="33"/>
      <c r="B4" s="37"/>
      <c r="C4" s="37"/>
      <c r="D4" s="37"/>
      <c r="E4" s="37"/>
      <c r="F4" s="37"/>
      <c r="G4" s="38"/>
    </row>
    <row r="5" spans="1:5" ht="25.5" customHeight="1" thickBot="1">
      <c r="A5" s="39"/>
      <c r="B5" s="40"/>
      <c r="C5" s="41"/>
      <c r="D5" s="41"/>
      <c r="E5" s="41"/>
    </row>
    <row r="6" spans="1:5" s="42" customFormat="1" ht="16.5" customHeight="1">
      <c r="A6" s="60" t="s">
        <v>0</v>
      </c>
      <c r="B6" s="61" t="str">
        <f>Orçamento!D5</f>
        <v>CRECHE DE TEMPO INTEGRAL</v>
      </c>
      <c r="C6" s="62"/>
      <c r="D6" s="62"/>
      <c r="E6" s="63"/>
    </row>
    <row r="7" spans="1:5" s="42" customFormat="1" ht="7.5" customHeight="1">
      <c r="A7" s="64"/>
      <c r="B7" s="65"/>
      <c r="C7" s="66"/>
      <c r="D7" s="66"/>
      <c r="E7" s="67"/>
    </row>
    <row r="8" spans="1:5" s="42" customFormat="1" ht="18" customHeight="1">
      <c r="A8" s="428" t="str">
        <f>Cronograma!A9</f>
        <v>Tipo de Intervenção:  REFORMA E AMPLIAÇÃO</v>
      </c>
      <c r="B8" s="428"/>
      <c r="C8" s="68"/>
      <c r="D8" s="69"/>
      <c r="E8" s="70"/>
    </row>
    <row r="9" spans="1:5" s="42" customFormat="1" ht="7.5" customHeight="1">
      <c r="A9" s="64"/>
      <c r="B9" s="65"/>
      <c r="C9" s="68"/>
      <c r="D9" s="71"/>
      <c r="E9" s="72"/>
    </row>
    <row r="10" spans="1:5" s="42" customFormat="1" ht="18" customHeight="1">
      <c r="A10" s="64" t="s">
        <v>2</v>
      </c>
      <c r="B10" s="73" t="str">
        <f>Orçamento!D9</f>
        <v>RUA ALCIDES COTRIN, 177 - JD. SANTA RITA , ITAPEVI, SÃO PAULO</v>
      </c>
      <c r="C10" s="68"/>
      <c r="D10" s="69" t="str">
        <f>Orçamento!F9</f>
        <v>Investimento:</v>
      </c>
      <c r="E10" s="74" t="e">
        <f>Orçamento!H9</f>
        <v>#VALUE!</v>
      </c>
    </row>
    <row r="11" spans="1:5" s="42" customFormat="1" ht="7.5" customHeight="1">
      <c r="A11" s="64"/>
      <c r="B11" s="65"/>
      <c r="C11" s="68"/>
      <c r="D11" s="71"/>
      <c r="E11" s="72"/>
    </row>
    <row r="12" spans="1:5" s="42" customFormat="1" ht="18" customHeight="1">
      <c r="A12" s="64" t="s">
        <v>4</v>
      </c>
      <c r="B12" s="75" t="str">
        <f>Orçamento!D11</f>
        <v>SINAPI - (Mai/22) / CDHU - 186 / FDE - (Abr/22) /SIURB - (Jan/22)</v>
      </c>
      <c r="C12" s="68"/>
      <c r="D12" s="69"/>
      <c r="E12" s="76"/>
    </row>
    <row r="13" spans="1:5" ht="7.5" customHeight="1" thickBot="1">
      <c r="A13" s="77"/>
      <c r="B13" s="78"/>
      <c r="C13" s="78"/>
      <c r="D13" s="78"/>
      <c r="E13" s="79"/>
    </row>
    <row r="14" spans="1:5" ht="18" customHeight="1">
      <c r="A14" s="429"/>
      <c r="B14" s="429"/>
      <c r="C14" s="429"/>
      <c r="D14" s="429"/>
      <c r="E14" s="429"/>
    </row>
    <row r="15" spans="1:5" s="44" customFormat="1" ht="39.75" customHeight="1">
      <c r="A15" s="80" t="s">
        <v>6</v>
      </c>
      <c r="B15" s="81" t="s">
        <v>8</v>
      </c>
      <c r="C15" s="82" t="s">
        <v>128</v>
      </c>
      <c r="D15" s="82" t="s">
        <v>129</v>
      </c>
      <c r="E15" s="83" t="s">
        <v>12</v>
      </c>
    </row>
    <row r="16" spans="1:5" s="45" customFormat="1" ht="4.5" customHeight="1">
      <c r="A16" s="84"/>
      <c r="B16" s="85"/>
      <c r="C16" s="86"/>
      <c r="D16" s="86"/>
      <c r="E16" s="87"/>
    </row>
    <row r="17" spans="1:5" s="45" customFormat="1" ht="19.5" customHeight="1">
      <c r="A17" s="88">
        <f>Orçamento!A14</f>
        <v>1</v>
      </c>
      <c r="B17" s="89" t="str">
        <f>Orçamento!D14</f>
        <v>SERVIÇOS PRELIMINARES</v>
      </c>
      <c r="C17" s="90">
        <f>VLOOKUP(B17,Orçamento!$D$14:$I$318,2,FALSE)</f>
        <v>0</v>
      </c>
      <c r="D17" s="91" t="e">
        <f>C17*Orçamento!$F$320</f>
        <v>#VALUE!</v>
      </c>
      <c r="E17" s="92" t="e">
        <f>VLOOKUP(B17,Orçamento!$D$14:$I331,6,FALSE)</f>
        <v>#DIV/0!</v>
      </c>
    </row>
    <row r="18" spans="1:5" s="14" customFormat="1" ht="4.5" customHeight="1">
      <c r="A18" s="93"/>
      <c r="B18" s="94"/>
      <c r="C18" s="95"/>
      <c r="D18" s="95"/>
      <c r="E18" s="96"/>
    </row>
    <row r="19" spans="1:5" s="45" customFormat="1" ht="19.5" customHeight="1">
      <c r="A19" s="88">
        <f>Orçamento!A39</f>
        <v>2</v>
      </c>
      <c r="B19" s="89" t="str">
        <f>Orçamento!D39</f>
        <v>DEMOLIÇÃO E RETIRADA</v>
      </c>
      <c r="C19" s="90">
        <f>VLOOKUP(B19,Orçamento!$D$14:$I$318,2,FALSE)</f>
        <v>0</v>
      </c>
      <c r="D19" s="91" t="e">
        <f>C19*Orçamento!$F$320</f>
        <v>#VALUE!</v>
      </c>
      <c r="E19" s="92" t="e">
        <f>VLOOKUP(B19,Orçamento!$D$14:$I331,6,FALSE)</f>
        <v>#DIV/0!</v>
      </c>
    </row>
    <row r="20" spans="1:5" s="14" customFormat="1" ht="4.5" customHeight="1">
      <c r="A20" s="93"/>
      <c r="B20" s="94"/>
      <c r="C20" s="95"/>
      <c r="D20" s="95"/>
      <c r="E20" s="96"/>
    </row>
    <row r="21" spans="1:5" s="45" customFormat="1" ht="19.5" customHeight="1">
      <c r="A21" s="88">
        <f>Orçamento!A54</f>
        <v>3</v>
      </c>
      <c r="B21" s="89" t="str">
        <f>Orçamento!D54</f>
        <v>FUNDAÇÃO E ESTRUTRURA</v>
      </c>
      <c r="C21" s="90">
        <f>VLOOKUP(B21,Orçamento!$D$14:$I$318,2,FALSE)</f>
        <v>0</v>
      </c>
      <c r="D21" s="91" t="e">
        <f>C21*Orçamento!$F$320</f>
        <v>#VALUE!</v>
      </c>
      <c r="E21" s="92" t="e">
        <f>VLOOKUP(B21,Orçamento!$D$14:$I331,6,FALSE)</f>
        <v>#DIV/0!</v>
      </c>
    </row>
    <row r="22" spans="1:5" s="14" customFormat="1" ht="4.5" customHeight="1">
      <c r="A22" s="93"/>
      <c r="B22" s="94"/>
      <c r="C22" s="95"/>
      <c r="D22" s="95"/>
      <c r="E22" s="96"/>
    </row>
    <row r="23" spans="1:5" s="45" customFormat="1" ht="19.5" customHeight="1">
      <c r="A23" s="88">
        <f>Orçamento!A82</f>
        <v>4</v>
      </c>
      <c r="B23" s="89" t="str">
        <f>Orçamento!D82</f>
        <v>ALVENARIA E OUTROS ELEMENTOS DIVISÓRIOS</v>
      </c>
      <c r="C23" s="90">
        <f>VLOOKUP(B23,Orçamento!$D$14:$I$318,2,FALSE)</f>
        <v>0</v>
      </c>
      <c r="D23" s="91" t="e">
        <f>C23*Orçamento!$F$320</f>
        <v>#VALUE!</v>
      </c>
      <c r="E23" s="92" t="e">
        <f>VLOOKUP(B23,Orçamento!$D$14:$I331,6,FALSE)</f>
        <v>#DIV/0!</v>
      </c>
    </row>
    <row r="24" spans="1:5" s="14" customFormat="1" ht="4.5" customHeight="1">
      <c r="A24" s="93"/>
      <c r="B24" s="94"/>
      <c r="C24" s="95"/>
      <c r="D24" s="95"/>
      <c r="E24" s="96"/>
    </row>
    <row r="25" spans="1:5" s="45" customFormat="1" ht="19.5" customHeight="1">
      <c r="A25" s="88">
        <f>Orçamento!A89</f>
        <v>5</v>
      </c>
      <c r="B25" s="89" t="str">
        <f>Orçamento!D89</f>
        <v>ELEMENTOS DE MADEIRA </v>
      </c>
      <c r="C25" s="90">
        <f>VLOOKUP(B25,Orçamento!$D$14:$I$318,2,FALSE)</f>
        <v>0</v>
      </c>
      <c r="D25" s="91" t="e">
        <f>C25*Orçamento!$F$320</f>
        <v>#VALUE!</v>
      </c>
      <c r="E25" s="92" t="e">
        <f>VLOOKUP(B25,Orçamento!$D$14:$I331,6,FALSE)</f>
        <v>#DIV/0!</v>
      </c>
    </row>
    <row r="26" spans="1:5" s="14" customFormat="1" ht="4.5" customHeight="1">
      <c r="A26" s="93"/>
      <c r="B26" s="94"/>
      <c r="C26" s="95"/>
      <c r="D26" s="95"/>
      <c r="E26" s="96"/>
    </row>
    <row r="27" spans="1:5" s="45" customFormat="1" ht="19.5" customHeight="1">
      <c r="A27" s="88">
        <f>Orçamento!A96</f>
        <v>6</v>
      </c>
      <c r="B27" s="89" t="str">
        <f>Orçamento!D96</f>
        <v>TAMPOS E BANCADAS</v>
      </c>
      <c r="C27" s="90">
        <f>VLOOKUP(B27,Orçamento!$D$14:$I$318,2,FALSE)</f>
        <v>0</v>
      </c>
      <c r="D27" s="91" t="e">
        <f>C27*Orçamento!$F$320</f>
        <v>#VALUE!</v>
      </c>
      <c r="E27" s="92" t="e">
        <f>VLOOKUP(B27,Orçamento!$D$14:$I328,6,FALSE)</f>
        <v>#DIV/0!</v>
      </c>
    </row>
    <row r="28" spans="1:5" s="14" customFormat="1" ht="4.5" customHeight="1">
      <c r="A28" s="93"/>
      <c r="B28" s="94"/>
      <c r="C28" s="95"/>
      <c r="D28" s="95"/>
      <c r="E28" s="96"/>
    </row>
    <row r="29" spans="1:5" s="45" customFormat="1" ht="19.5" customHeight="1">
      <c r="A29" s="88">
        <f>Orçamento!A106</f>
        <v>7</v>
      </c>
      <c r="B29" s="89" t="str">
        <f>Orçamento!D106</f>
        <v>ELEMENTOS DE METÁLICOS / COMPONENTES ESPECIAIS</v>
      </c>
      <c r="C29" s="90">
        <f>VLOOKUP(B29,Orçamento!$D$14:$I$318,2,FALSE)</f>
        <v>0</v>
      </c>
      <c r="D29" s="91" t="e">
        <f>C29*Orçamento!$F$320</f>
        <v>#VALUE!</v>
      </c>
      <c r="E29" s="92" t="e">
        <f>VLOOKUP(B29,Orçamento!$D$14:$I326,6,FALSE)</f>
        <v>#DIV/0!</v>
      </c>
    </row>
    <row r="30" spans="1:5" s="14" customFormat="1" ht="4.5" customHeight="1">
      <c r="A30" s="93"/>
      <c r="B30" s="94"/>
      <c r="C30" s="95"/>
      <c r="D30" s="95"/>
      <c r="E30" s="96"/>
    </row>
    <row r="31" spans="1:5" s="45" customFormat="1" ht="19.5" customHeight="1">
      <c r="A31" s="88">
        <f>Orçamento!A126</f>
        <v>8</v>
      </c>
      <c r="B31" s="89" t="str">
        <f>Orçamento!D126</f>
        <v>COBERTURAS</v>
      </c>
      <c r="C31" s="90">
        <f>VLOOKUP(B31,Orçamento!$D$14:$I$318,2,FALSE)</f>
        <v>0</v>
      </c>
      <c r="D31" s="91" t="e">
        <f>C31*Orçamento!$F$320</f>
        <v>#VALUE!</v>
      </c>
      <c r="E31" s="92" t="e">
        <f>VLOOKUP(B31,Orçamento!$D$14:$I331,6,FALSE)</f>
        <v>#DIV/0!</v>
      </c>
    </row>
    <row r="32" spans="1:5" s="14" customFormat="1" ht="4.5" customHeight="1">
      <c r="A32" s="93"/>
      <c r="B32" s="94"/>
      <c r="C32" s="95"/>
      <c r="D32" s="95"/>
      <c r="E32" s="96"/>
    </row>
    <row r="33" spans="1:5" s="45" customFormat="1" ht="19.5" customHeight="1">
      <c r="A33" s="88">
        <f>Orçamento!A141</f>
        <v>9</v>
      </c>
      <c r="B33" s="89" t="str">
        <f>Orçamento!D141</f>
        <v>FORRO</v>
      </c>
      <c r="C33" s="90">
        <f>VLOOKUP(B33,Orçamento!$D$14:$I$318,2,FALSE)</f>
        <v>0</v>
      </c>
      <c r="D33" s="91" t="e">
        <f>C33*Orçamento!$F$320</f>
        <v>#VALUE!</v>
      </c>
      <c r="E33" s="92" t="e">
        <f>VLOOKUP(B33,Orçamento!$D$14:$I329,6,FALSE)</f>
        <v>#DIV/0!</v>
      </c>
    </row>
    <row r="34" spans="1:5" s="14" customFormat="1" ht="4.5" customHeight="1">
      <c r="A34" s="93"/>
      <c r="B34" s="94"/>
      <c r="C34" s="95"/>
      <c r="D34" s="95"/>
      <c r="E34" s="96"/>
    </row>
    <row r="35" spans="1:5" s="45" customFormat="1" ht="19.5" customHeight="1">
      <c r="A35" s="88">
        <f>Orçamento!A144</f>
        <v>10</v>
      </c>
      <c r="B35" s="89" t="str">
        <f>Orçamento!D144</f>
        <v>INSTALAÇÃO HIDRÁULICA</v>
      </c>
      <c r="C35" s="90">
        <f>VLOOKUP(B35,Orçamento!$D$14:$I$318,2,FALSE)</f>
        <v>0</v>
      </c>
      <c r="D35" s="91" t="e">
        <f>C35*Orçamento!$F$320</f>
        <v>#VALUE!</v>
      </c>
      <c r="E35" s="92" t="e">
        <f>VLOOKUP(B35,Orçamento!$D$14:$I331,6,FALSE)</f>
        <v>#DIV/0!</v>
      </c>
    </row>
    <row r="36" spans="1:5" s="14" customFormat="1" ht="4.5" customHeight="1">
      <c r="A36" s="93"/>
      <c r="B36" s="94"/>
      <c r="C36" s="95"/>
      <c r="D36" s="95"/>
      <c r="E36" s="96"/>
    </row>
    <row r="37" spans="1:5" s="45" customFormat="1" ht="19.5" customHeight="1">
      <c r="A37" s="88">
        <f>Orçamento!A193</f>
        <v>11</v>
      </c>
      <c r="B37" s="89" t="str">
        <f>Orçamento!D193</f>
        <v>INSTALAÇÃO ELÉTRICA</v>
      </c>
      <c r="C37" s="90">
        <f>VLOOKUP(B37,Orçamento!$D$14:$I$318,2,FALSE)</f>
        <v>0</v>
      </c>
      <c r="D37" s="91" t="e">
        <f>C37*Orçamento!$F$320</f>
        <v>#VALUE!</v>
      </c>
      <c r="E37" s="92" t="e">
        <f>VLOOKUP(B37,Orçamento!$D$14:$I331,6,FALSE)</f>
        <v>#DIV/0!</v>
      </c>
    </row>
    <row r="38" spans="1:5" s="14" customFormat="1" ht="4.5" customHeight="1">
      <c r="A38" s="93"/>
      <c r="B38" s="94"/>
      <c r="C38" s="95"/>
      <c r="D38" s="95"/>
      <c r="E38" s="96"/>
    </row>
    <row r="39" spans="1:5" s="45" customFormat="1" ht="19.5" customHeight="1">
      <c r="A39" s="88">
        <f>Orçamento!A253</f>
        <v>12</v>
      </c>
      <c r="B39" s="89" t="str">
        <f>Orçamento!D253</f>
        <v>REVESTIMENTO DE PAREDE</v>
      </c>
      <c r="C39" s="90">
        <f>VLOOKUP(B39,Orçamento!$D$14:$I$318,2,FALSE)</f>
        <v>0</v>
      </c>
      <c r="D39" s="91" t="e">
        <f>C39*Orçamento!$F$320</f>
        <v>#VALUE!</v>
      </c>
      <c r="E39" s="92" t="e">
        <f>VLOOKUP(B39,Orçamento!$D$14:$I331,6,FALSE)</f>
        <v>#DIV/0!</v>
      </c>
    </row>
    <row r="40" spans="1:5" s="45" customFormat="1" ht="4.5" customHeight="1">
      <c r="A40" s="93"/>
      <c r="B40" s="94"/>
      <c r="C40" s="95"/>
      <c r="D40" s="95"/>
      <c r="E40" s="96"/>
    </row>
    <row r="41" spans="1:5" s="45" customFormat="1" ht="19.5" customHeight="1">
      <c r="A41" s="88">
        <f>Orçamento!A269</f>
        <v>13</v>
      </c>
      <c r="B41" s="89" t="str">
        <f>Orçamento!D269</f>
        <v>PISO</v>
      </c>
      <c r="C41" s="90">
        <f>VLOOKUP(B41,Orçamento!$D$14:$I$318,2,FALSE)</f>
        <v>0</v>
      </c>
      <c r="D41" s="91" t="e">
        <f>C41*Orçamento!$F$320</f>
        <v>#VALUE!</v>
      </c>
      <c r="E41" s="92" t="e">
        <f>VLOOKUP(B41,Orçamento!$D$14:$I331,6,FALSE)</f>
        <v>#DIV/0!</v>
      </c>
    </row>
    <row r="42" spans="1:5" s="45" customFormat="1" ht="4.5" customHeight="1">
      <c r="A42" s="93"/>
      <c r="B42" s="94"/>
      <c r="C42" s="95"/>
      <c r="D42" s="95"/>
      <c r="E42" s="96"/>
    </row>
    <row r="43" spans="1:5" s="45" customFormat="1" ht="19.5" customHeight="1">
      <c r="A43" s="88">
        <f>Orçamento!A283</f>
        <v>14</v>
      </c>
      <c r="B43" s="89" t="str">
        <f>Orçamento!D283</f>
        <v>PINTURAS</v>
      </c>
      <c r="C43" s="90">
        <f>VLOOKUP(B43,Orçamento!$D$14:$I$318,2,FALSE)</f>
        <v>0</v>
      </c>
      <c r="D43" s="91" t="e">
        <f>C43*Orçamento!$F$320</f>
        <v>#VALUE!</v>
      </c>
      <c r="E43" s="92" t="e">
        <f>VLOOKUP(B43,Orçamento!$D$14:$I331,6,FALSE)</f>
        <v>#DIV/0!</v>
      </c>
    </row>
    <row r="44" spans="1:5" s="45" customFormat="1" ht="4.5" customHeight="1">
      <c r="A44" s="93"/>
      <c r="B44" s="94"/>
      <c r="C44" s="95"/>
      <c r="D44" s="95"/>
      <c r="E44" s="96"/>
    </row>
    <row r="45" spans="1:5" s="45" customFormat="1" ht="19.5" customHeight="1">
      <c r="A45" s="88">
        <f>Orçamento!A298</f>
        <v>15</v>
      </c>
      <c r="B45" s="89" t="str">
        <f>Orçamento!D298</f>
        <v>COMUNICAÇÃO E SINALIZAÇÃO   </v>
      </c>
      <c r="C45" s="90">
        <f>VLOOKUP(B45,Orçamento!$D$14:$I$318,2,FALSE)</f>
        <v>0</v>
      </c>
      <c r="D45" s="91" t="e">
        <f>C45*Orçamento!$F$320</f>
        <v>#VALUE!</v>
      </c>
      <c r="E45" s="92" t="e">
        <f>VLOOKUP(B45,Orçamento!$D$14:$I333,6,FALSE)</f>
        <v>#DIV/0!</v>
      </c>
    </row>
    <row r="46" spans="1:5" s="45" customFormat="1" ht="4.5" customHeight="1">
      <c r="A46" s="93"/>
      <c r="B46" s="94"/>
      <c r="C46" s="95"/>
      <c r="D46" s="95"/>
      <c r="E46" s="96"/>
    </row>
    <row r="47" spans="1:5" s="45" customFormat="1" ht="19.5" customHeight="1">
      <c r="A47" s="88">
        <f>Orçamento!A308</f>
        <v>16</v>
      </c>
      <c r="B47" s="89" t="str">
        <f>Orçamento!D308</f>
        <v>SERVIÇOS COMPLEMENTARES</v>
      </c>
      <c r="C47" s="90">
        <f>VLOOKUP(B47,Orçamento!$D$14:$I$318,2,FALSE)</f>
        <v>0</v>
      </c>
      <c r="D47" s="91" t="e">
        <f>C47*Orçamento!$F$320</f>
        <v>#VALUE!</v>
      </c>
      <c r="E47" s="92" t="e">
        <f>VLOOKUP(B47,Orçamento!$D$14:$I331,6,FALSE)</f>
        <v>#DIV/0!</v>
      </c>
    </row>
    <row r="48" spans="1:5" s="45" customFormat="1" ht="4.5" customHeight="1">
      <c r="A48" s="93"/>
      <c r="B48" s="94"/>
      <c r="C48" s="95"/>
      <c r="D48" s="95"/>
      <c r="E48" s="96"/>
    </row>
    <row r="49" spans="1:5" ht="27" customHeight="1">
      <c r="A49" s="430" t="s">
        <v>130</v>
      </c>
      <c r="B49" s="430"/>
      <c r="C49" s="97">
        <f>SUM(C17:C48)</f>
        <v>0</v>
      </c>
      <c r="D49" s="97" t="e">
        <f>SUM(D17:D48)</f>
        <v>#VALUE!</v>
      </c>
      <c r="E49" s="98" t="e">
        <f>SUM(E17:E48)</f>
        <v>#DIV/0!</v>
      </c>
    </row>
    <row r="50" spans="1:5" ht="12.75" customHeight="1">
      <c r="A50" s="46"/>
      <c r="B50" s="46"/>
      <c r="C50" s="47"/>
      <c r="D50" s="47"/>
      <c r="E50" s="48"/>
    </row>
    <row r="51" spans="1:5" ht="12.75" customHeight="1">
      <c r="A51" s="46"/>
      <c r="B51" s="46"/>
      <c r="C51" s="47"/>
      <c r="D51" s="49"/>
      <c r="E51" s="48"/>
    </row>
    <row r="52" spans="1:5" ht="12.75" customHeight="1">
      <c r="A52" s="46"/>
      <c r="B52" s="46"/>
      <c r="D52" s="49"/>
      <c r="E52" s="48"/>
    </row>
    <row r="53" spans="1:5" ht="15" customHeight="1">
      <c r="A53" s="33"/>
      <c r="B53" s="33"/>
      <c r="E53" s="49"/>
    </row>
    <row r="54" spans="1:5" ht="12.75" customHeight="1">
      <c r="A54" s="46"/>
      <c r="B54" s="51"/>
      <c r="C54" s="47"/>
      <c r="D54" s="47"/>
      <c r="E54" s="48"/>
    </row>
    <row r="55" spans="1:5" ht="12.75" customHeight="1">
      <c r="A55" s="46"/>
      <c r="B55" s="46"/>
      <c r="C55" s="47"/>
      <c r="D55" s="47"/>
      <c r="E55" s="48"/>
    </row>
    <row r="56" spans="1:5" ht="12.75" customHeight="1">
      <c r="A56" s="46"/>
      <c r="B56" s="51"/>
      <c r="C56" s="47"/>
      <c r="D56" s="47"/>
      <c r="E56" s="48"/>
    </row>
    <row r="57" spans="1:5" ht="12.75" customHeight="1">
      <c r="A57" s="46"/>
      <c r="B57" s="46"/>
      <c r="C57" s="52"/>
      <c r="D57" s="52"/>
      <c r="E57" s="52"/>
    </row>
    <row r="58" spans="2:5" ht="15" customHeight="1">
      <c r="B58" s="54"/>
      <c r="C58" s="55"/>
      <c r="D58" s="55"/>
      <c r="E58" s="55"/>
    </row>
    <row r="59" spans="2:5" ht="12.75" customHeight="1">
      <c r="B59" s="56"/>
      <c r="C59" s="57"/>
      <c r="D59" s="57"/>
      <c r="E59" s="57"/>
    </row>
    <row r="60" spans="2:5" ht="12.75" customHeight="1">
      <c r="B60" s="56"/>
      <c r="C60" s="57"/>
      <c r="D60" s="57"/>
      <c r="E60" s="57"/>
    </row>
    <row r="61" spans="2:5" ht="12.75" customHeight="1">
      <c r="B61" s="53"/>
      <c r="C61" s="57"/>
      <c r="D61" s="57"/>
      <c r="E61" s="57"/>
    </row>
  </sheetData>
  <sheetProtection password="E9C9" sheet="1" formatCells="0" formatColumns="0" formatRows="0" selectLockedCells="1"/>
  <mergeCells count="3">
    <mergeCell ref="A8:B8"/>
    <mergeCell ref="A14:E14"/>
    <mergeCell ref="A49:B49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Hareta</cp:lastModifiedBy>
  <cp:lastPrinted>2022-04-18T16:25:34Z</cp:lastPrinted>
  <dcterms:created xsi:type="dcterms:W3CDTF">2017-01-12T18:28:45Z</dcterms:created>
  <dcterms:modified xsi:type="dcterms:W3CDTF">2022-07-27T13:37:22Z</dcterms:modified>
  <cp:category/>
  <cp:version/>
  <cp:contentType/>
  <cp:contentStatus/>
</cp:coreProperties>
</file>